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dokumenty\msz\2024\20240403\Finálny materiál\"/>
    </mc:Choice>
  </mc:AlternateContent>
  <bookViews>
    <workbookView xWindow="0" yWindow="0" windowWidth="28800" windowHeight="12435" firstSheet="15" activeTab="7"/>
  </bookViews>
  <sheets>
    <sheet name="2023-01" sheetId="4" r:id="rId1"/>
    <sheet name="2023-02" sheetId="6" r:id="rId2"/>
    <sheet name="2023-03" sheetId="7" r:id="rId3"/>
    <sheet name="2023-1Q" sheetId="5" r:id="rId4"/>
    <sheet name="2023-04" sheetId="8" r:id="rId5"/>
    <sheet name="2023-05" sheetId="9" r:id="rId6"/>
    <sheet name="2023-06" sheetId="10" r:id="rId7"/>
    <sheet name="2023-2Q" sheetId="11" r:id="rId8"/>
    <sheet name="2023-07" sheetId="12" r:id="rId9"/>
    <sheet name="2023-08" sheetId="13" r:id="rId10"/>
    <sheet name="2023-09" sheetId="14" r:id="rId11"/>
    <sheet name="2023-10" sheetId="16" r:id="rId12"/>
    <sheet name="2023-3Q" sheetId="15" r:id="rId13"/>
    <sheet name="Hárok1" sheetId="20" r:id="rId14"/>
    <sheet name="2023-11" sheetId="17" r:id="rId15"/>
    <sheet name="2023-12" sheetId="18" r:id="rId16"/>
    <sheet name="2023-4Q" sheetId="19" r:id="rId17"/>
  </sheets>
  <definedNames>
    <definedName name="_xlnm.Print_Area" localSheetId="0">'2023-01'!$A$1:$H$28</definedName>
    <definedName name="_xlnm.Print_Area" localSheetId="1">'2023-02'!$A$1:$H$28</definedName>
    <definedName name="_xlnm.Print_Area" localSheetId="2">'2023-03'!$A$1:$H$28</definedName>
    <definedName name="_xlnm.Print_Area" localSheetId="4">'2023-04'!$A$1:$H$28</definedName>
    <definedName name="_xlnm.Print_Area" localSheetId="5">'2023-05'!$A$1:$H$28</definedName>
    <definedName name="_xlnm.Print_Area" localSheetId="6">'2023-06'!$A$1:$H$28</definedName>
    <definedName name="_xlnm.Print_Area" localSheetId="8">'2023-07'!$A$1:$H$28</definedName>
    <definedName name="_xlnm.Print_Area" localSheetId="9">'2023-08'!$A$1:$H$28</definedName>
    <definedName name="_xlnm.Print_Area" localSheetId="10">'2023-09'!$A$1:$H$28</definedName>
    <definedName name="_xlnm.Print_Area" localSheetId="11">'2023-10'!$A$1:$H$28</definedName>
    <definedName name="_xlnm.Print_Area" localSheetId="14">'2023-11'!$A$1:$H$28</definedName>
    <definedName name="_xlnm.Print_Area" localSheetId="15">'2023-12'!$A$1:$H$28</definedName>
    <definedName name="_xlnm.Print_Area" localSheetId="3">'2023-1Q'!$A$1:$J$55</definedName>
    <definedName name="_xlnm.Print_Area" localSheetId="7">'2023-2Q'!$A$1:$J$55</definedName>
    <definedName name="_xlnm.Print_Area" localSheetId="12">'2023-3Q'!$A$1:$J$55</definedName>
    <definedName name="_xlnm.Print_Area" localSheetId="16">'2023-4Q'!$A$1:$J$55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9" l="1"/>
  <c r="G19" i="19"/>
  <c r="G20" i="19"/>
  <c r="G21" i="19"/>
  <c r="G22" i="19"/>
  <c r="G17" i="19"/>
  <c r="H17" i="19" s="1"/>
  <c r="E18" i="19"/>
  <c r="E19" i="19"/>
  <c r="E20" i="19"/>
  <c r="F20" i="19" s="1"/>
  <c r="E21" i="19"/>
  <c r="E22" i="19"/>
  <c r="E17" i="19"/>
  <c r="D25" i="19"/>
  <c r="C18" i="19"/>
  <c r="D18" i="19"/>
  <c r="C19" i="19"/>
  <c r="D19" i="19"/>
  <c r="C20" i="19"/>
  <c r="D20" i="19"/>
  <c r="C21" i="19"/>
  <c r="D21" i="19"/>
  <c r="C22" i="19"/>
  <c r="D22" i="19"/>
  <c r="D17" i="19"/>
  <c r="C17" i="19"/>
  <c r="G6" i="19"/>
  <c r="E11" i="19" s="1"/>
  <c r="I52" i="19"/>
  <c r="G52" i="19"/>
  <c r="H25" i="19"/>
  <c r="H22" i="19"/>
  <c r="F22" i="19"/>
  <c r="H21" i="19"/>
  <c r="H20" i="19"/>
  <c r="H19" i="19"/>
  <c r="F19" i="19"/>
  <c r="H18" i="19"/>
  <c r="F18" i="19"/>
  <c r="E26" i="19" l="1"/>
  <c r="F21" i="19"/>
  <c r="G26" i="19"/>
  <c r="D11" i="19" s="1"/>
  <c r="F17" i="19"/>
  <c r="D26" i="19"/>
  <c r="C11" i="19" s="1"/>
  <c r="C26" i="19"/>
  <c r="H26" i="19"/>
  <c r="F11" i="19" s="1"/>
  <c r="G11" i="19" s="1"/>
  <c r="G35" i="19"/>
  <c r="E26" i="18"/>
  <c r="D26" i="18"/>
  <c r="C26" i="18"/>
  <c r="G25" i="18"/>
  <c r="G26" i="18" s="1"/>
  <c r="D11" i="18" s="1"/>
  <c r="H22" i="18"/>
  <c r="F22" i="18"/>
  <c r="H21" i="18"/>
  <c r="F21" i="18"/>
  <c r="H20" i="18"/>
  <c r="F20" i="18"/>
  <c r="H19" i="18"/>
  <c r="F19" i="18"/>
  <c r="H18" i="18"/>
  <c r="F18" i="18"/>
  <c r="H17" i="18"/>
  <c r="F17" i="18"/>
  <c r="E11" i="18"/>
  <c r="E26" i="17"/>
  <c r="D26" i="17"/>
  <c r="C26" i="17"/>
  <c r="G25" i="17"/>
  <c r="G26" i="17" s="1"/>
  <c r="D11" i="17" s="1"/>
  <c r="H22" i="17"/>
  <c r="F22" i="17"/>
  <c r="H21" i="17"/>
  <c r="F21" i="17"/>
  <c r="H20" i="17"/>
  <c r="F20" i="17"/>
  <c r="H19" i="17"/>
  <c r="F19" i="17"/>
  <c r="H18" i="17"/>
  <c r="F18" i="17"/>
  <c r="H17" i="17"/>
  <c r="F17" i="17"/>
  <c r="E11" i="17"/>
  <c r="E26" i="16"/>
  <c r="D26" i="16"/>
  <c r="C26" i="16"/>
  <c r="G25" i="16"/>
  <c r="G26" i="16" s="1"/>
  <c r="D11" i="16" s="1"/>
  <c r="H22" i="16"/>
  <c r="F22" i="16"/>
  <c r="H21" i="16"/>
  <c r="F21" i="16"/>
  <c r="H20" i="16"/>
  <c r="F20" i="16"/>
  <c r="H19" i="16"/>
  <c r="F19" i="16"/>
  <c r="H18" i="16"/>
  <c r="F18" i="16"/>
  <c r="H17" i="16"/>
  <c r="F17" i="16"/>
  <c r="E11" i="16"/>
  <c r="C11" i="16" l="1"/>
  <c r="C40" i="19"/>
  <c r="C11" i="17"/>
  <c r="C41" i="19"/>
  <c r="C42" i="19"/>
  <c r="H11" i="19"/>
  <c r="C11" i="18"/>
  <c r="H25" i="18"/>
  <c r="H26" i="18" s="1"/>
  <c r="H25" i="17"/>
  <c r="H26" i="17" s="1"/>
  <c r="H25" i="16"/>
  <c r="H26" i="16" s="1"/>
  <c r="F11" i="16" l="1"/>
  <c r="G11" i="16" s="1"/>
  <c r="H11" i="16" s="1"/>
  <c r="D40" i="19"/>
  <c r="F11" i="17"/>
  <c r="G11" i="17" s="1"/>
  <c r="H11" i="17" s="1"/>
  <c r="D41" i="19"/>
  <c r="E41" i="19" s="1"/>
  <c r="F41" i="19" s="1"/>
  <c r="H41" i="19" s="1"/>
  <c r="J41" i="19" s="1"/>
  <c r="F11" i="18"/>
  <c r="G11" i="18" s="1"/>
  <c r="D42" i="19"/>
  <c r="E42" i="19" s="1"/>
  <c r="F42" i="19" s="1"/>
  <c r="H42" i="19"/>
  <c r="J42" i="19" s="1"/>
  <c r="C52" i="19"/>
  <c r="C54" i="19" s="1"/>
  <c r="H11" i="18"/>
  <c r="D52" i="19" l="1"/>
  <c r="E40" i="19"/>
  <c r="E52" i="19" l="1"/>
  <c r="F40" i="19"/>
  <c r="G18" i="15"/>
  <c r="G19" i="15"/>
  <c r="G20" i="15"/>
  <c r="G21" i="15"/>
  <c r="G22" i="15"/>
  <c r="G17" i="15"/>
  <c r="E18" i="15"/>
  <c r="E19" i="15"/>
  <c r="E20" i="15"/>
  <c r="E21" i="15"/>
  <c r="E22" i="15"/>
  <c r="E17" i="15"/>
  <c r="D25" i="15"/>
  <c r="D18" i="15"/>
  <c r="D19" i="15"/>
  <c r="D20" i="15"/>
  <c r="D21" i="15"/>
  <c r="D22" i="15"/>
  <c r="D17" i="15"/>
  <c r="C18" i="15"/>
  <c r="C19" i="15"/>
  <c r="C20" i="15"/>
  <c r="C21" i="15"/>
  <c r="C22" i="15"/>
  <c r="C17" i="15"/>
  <c r="H40" i="19" l="1"/>
  <c r="F52" i="19"/>
  <c r="G6" i="15"/>
  <c r="I52" i="15"/>
  <c r="G52" i="15"/>
  <c r="G26" i="15"/>
  <c r="D11" i="15" s="1"/>
  <c r="H25" i="15"/>
  <c r="H22" i="15"/>
  <c r="F22" i="15"/>
  <c r="H21" i="15"/>
  <c r="F21" i="15"/>
  <c r="H20" i="15"/>
  <c r="F20" i="15"/>
  <c r="H19" i="15"/>
  <c r="F19" i="15"/>
  <c r="H18" i="15"/>
  <c r="F18" i="15"/>
  <c r="C26" i="15"/>
  <c r="H17" i="15"/>
  <c r="F17" i="15"/>
  <c r="E26" i="15"/>
  <c r="D26" i="15"/>
  <c r="C11" i="15" s="1"/>
  <c r="E26" i="14"/>
  <c r="D26" i="14"/>
  <c r="C26" i="14"/>
  <c r="G25" i="14"/>
  <c r="G26" i="14" s="1"/>
  <c r="D11" i="14" s="1"/>
  <c r="H22" i="14"/>
  <c r="F22" i="14"/>
  <c r="H21" i="14"/>
  <c r="F21" i="14"/>
  <c r="H20" i="14"/>
  <c r="F20" i="14"/>
  <c r="H19" i="14"/>
  <c r="F19" i="14"/>
  <c r="H18" i="14"/>
  <c r="F18" i="14"/>
  <c r="H17" i="14"/>
  <c r="F17" i="14"/>
  <c r="E11" i="14"/>
  <c r="E26" i="13"/>
  <c r="D26" i="13"/>
  <c r="C41" i="15" s="1"/>
  <c r="C26" i="13"/>
  <c r="G25" i="13"/>
  <c r="G26" i="13" s="1"/>
  <c r="D11" i="13" s="1"/>
  <c r="H22" i="13"/>
  <c r="F22" i="13"/>
  <c r="H21" i="13"/>
  <c r="F21" i="13"/>
  <c r="H20" i="13"/>
  <c r="F20" i="13"/>
  <c r="H19" i="13"/>
  <c r="F19" i="13"/>
  <c r="H18" i="13"/>
  <c r="F18" i="13"/>
  <c r="H17" i="13"/>
  <c r="F17" i="13"/>
  <c r="E11" i="13"/>
  <c r="C11" i="14" l="1"/>
  <c r="C42" i="15"/>
  <c r="E11" i="15"/>
  <c r="G35" i="15"/>
  <c r="H52" i="19"/>
  <c r="H54" i="19" s="1"/>
  <c r="J40" i="19"/>
  <c r="J52" i="19" s="1"/>
  <c r="J54" i="19" s="1"/>
  <c r="H26" i="15"/>
  <c r="F11" i="15" s="1"/>
  <c r="G11" i="15" s="1"/>
  <c r="H11" i="15" s="1"/>
  <c r="H25" i="14"/>
  <c r="H26" i="14" s="1"/>
  <c r="C11" i="13"/>
  <c r="H25" i="13"/>
  <c r="H26" i="13" s="1"/>
  <c r="F11" i="13" l="1"/>
  <c r="G11" i="13" s="1"/>
  <c r="H11" i="13" s="1"/>
  <c r="D41" i="15"/>
  <c r="E41" i="15" s="1"/>
  <c r="F41" i="15" s="1"/>
  <c r="H41" i="15" s="1"/>
  <c r="J41" i="15" s="1"/>
  <c r="F11" i="14"/>
  <c r="G11" i="14" s="1"/>
  <c r="H11" i="14" s="1"/>
  <c r="D42" i="15"/>
  <c r="E42" i="15" s="1"/>
  <c r="F42" i="15" s="1"/>
  <c r="H42" i="15" s="1"/>
  <c r="J42" i="15" s="1"/>
  <c r="E26" i="12"/>
  <c r="D26" i="12"/>
  <c r="C40" i="15" s="1"/>
  <c r="C52" i="15" s="1"/>
  <c r="C54" i="15" s="1"/>
  <c r="C26" i="12"/>
  <c r="G25" i="12"/>
  <c r="G26" i="12" s="1"/>
  <c r="D11" i="12" s="1"/>
  <c r="H22" i="12"/>
  <c r="F22" i="12"/>
  <c r="H21" i="12"/>
  <c r="F21" i="12"/>
  <c r="H20" i="12"/>
  <c r="F20" i="12"/>
  <c r="H19" i="12"/>
  <c r="F19" i="12"/>
  <c r="H18" i="12"/>
  <c r="F18" i="12"/>
  <c r="H17" i="12"/>
  <c r="F17" i="12"/>
  <c r="E11" i="12"/>
  <c r="I52" i="11"/>
  <c r="G52" i="11"/>
  <c r="I52" i="5"/>
  <c r="G52" i="5"/>
  <c r="G17" i="4"/>
  <c r="E17" i="4"/>
  <c r="D17" i="4"/>
  <c r="C17" i="4"/>
  <c r="C11" i="12" l="1"/>
  <c r="H25" i="12"/>
  <c r="H26" i="12" s="1"/>
  <c r="F11" i="12" l="1"/>
  <c r="G11" i="12" s="1"/>
  <c r="H11" i="12" s="1"/>
  <c r="D40" i="15"/>
  <c r="E40" i="15" l="1"/>
  <c r="D52" i="15"/>
  <c r="E52" i="15" l="1"/>
  <c r="F40" i="15"/>
  <c r="H40" i="15" l="1"/>
  <c r="F52" i="15"/>
  <c r="H25" i="11"/>
  <c r="G6" i="11"/>
  <c r="G35" i="11" s="1"/>
  <c r="G18" i="11"/>
  <c r="G19" i="11"/>
  <c r="G20" i="11"/>
  <c r="G21" i="11"/>
  <c r="G22" i="11"/>
  <c r="G17" i="11"/>
  <c r="E22" i="11"/>
  <c r="E21" i="11"/>
  <c r="E20" i="11"/>
  <c r="E19" i="11"/>
  <c r="E18" i="11"/>
  <c r="E17" i="11"/>
  <c r="D18" i="11"/>
  <c r="D19" i="11"/>
  <c r="D20" i="11"/>
  <c r="D21" i="11"/>
  <c r="D22" i="11"/>
  <c r="D25" i="11"/>
  <c r="D17" i="11"/>
  <c r="C18" i="11"/>
  <c r="C19" i="11"/>
  <c r="C20" i="11"/>
  <c r="C21" i="11"/>
  <c r="C22" i="11"/>
  <c r="C17" i="11"/>
  <c r="J40" i="15" l="1"/>
  <c r="J52" i="15" s="1"/>
  <c r="J54" i="15" s="1"/>
  <c r="H52" i="15"/>
  <c r="H54" i="15" s="1"/>
  <c r="F17" i="10"/>
  <c r="H17" i="10"/>
  <c r="H22" i="11" l="1"/>
  <c r="F22" i="11"/>
  <c r="H21" i="11"/>
  <c r="F21" i="11"/>
  <c r="H20" i="11"/>
  <c r="F20" i="11"/>
  <c r="H19" i="11"/>
  <c r="F19" i="11"/>
  <c r="H18" i="11"/>
  <c r="F18" i="11"/>
  <c r="D26" i="11"/>
  <c r="C11" i="11" s="1"/>
  <c r="E26" i="11"/>
  <c r="C26" i="11"/>
  <c r="E11" i="11"/>
  <c r="E26" i="10" l="1"/>
  <c r="D26" i="10"/>
  <c r="C42" i="11" s="1"/>
  <c r="C26" i="10"/>
  <c r="G25" i="10"/>
  <c r="H25" i="10" s="1"/>
  <c r="G26" i="10"/>
  <c r="D11" i="10" s="1"/>
  <c r="H22" i="10"/>
  <c r="F22" i="10"/>
  <c r="H21" i="10"/>
  <c r="F21" i="10"/>
  <c r="H20" i="10"/>
  <c r="F20" i="10"/>
  <c r="H19" i="10"/>
  <c r="F19" i="10"/>
  <c r="H18" i="10"/>
  <c r="F18" i="10"/>
  <c r="E11" i="10"/>
  <c r="E26" i="9"/>
  <c r="D26" i="9"/>
  <c r="C41" i="11" s="1"/>
  <c r="C26" i="9"/>
  <c r="G25" i="9"/>
  <c r="H22" i="9"/>
  <c r="F22" i="9"/>
  <c r="H21" i="9"/>
  <c r="F21" i="9"/>
  <c r="H20" i="9"/>
  <c r="F20" i="9"/>
  <c r="H19" i="9"/>
  <c r="F19" i="9"/>
  <c r="H18" i="9"/>
  <c r="F18" i="9"/>
  <c r="H17" i="9"/>
  <c r="F17" i="9"/>
  <c r="E11" i="9"/>
  <c r="G6" i="5"/>
  <c r="G35" i="5" s="1"/>
  <c r="G18" i="5"/>
  <c r="H18" i="5" s="1"/>
  <c r="G19" i="5"/>
  <c r="H19" i="5"/>
  <c r="G20" i="5"/>
  <c r="H20" i="5" s="1"/>
  <c r="G21" i="5"/>
  <c r="H21" i="5" s="1"/>
  <c r="G22" i="5"/>
  <c r="H22" i="5" s="1"/>
  <c r="G17" i="5"/>
  <c r="H17" i="5" s="1"/>
  <c r="D25" i="5"/>
  <c r="C18" i="5"/>
  <c r="D18" i="5"/>
  <c r="E18" i="5"/>
  <c r="C19" i="5"/>
  <c r="D19" i="5"/>
  <c r="E19" i="5"/>
  <c r="C20" i="5"/>
  <c r="D20" i="5"/>
  <c r="E20" i="5"/>
  <c r="C21" i="5"/>
  <c r="D21" i="5"/>
  <c r="E21" i="5"/>
  <c r="F21" i="5" s="1"/>
  <c r="C22" i="5"/>
  <c r="D22" i="5"/>
  <c r="E22" i="5"/>
  <c r="D17" i="5"/>
  <c r="E17" i="5"/>
  <c r="C17" i="5"/>
  <c r="F18" i="7"/>
  <c r="F19" i="7"/>
  <c r="F20" i="7"/>
  <c r="F21" i="7"/>
  <c r="F22" i="7"/>
  <c r="F17" i="7"/>
  <c r="F18" i="8"/>
  <c r="F19" i="8"/>
  <c r="F20" i="8"/>
  <c r="F21" i="8"/>
  <c r="F22" i="8"/>
  <c r="F17" i="8"/>
  <c r="H18" i="8"/>
  <c r="H19" i="8"/>
  <c r="H20" i="8"/>
  <c r="H21" i="8"/>
  <c r="H22" i="8"/>
  <c r="H17" i="8"/>
  <c r="H18" i="7"/>
  <c r="H19" i="7"/>
  <c r="H20" i="7"/>
  <c r="H21" i="7"/>
  <c r="H22" i="7"/>
  <c r="H17" i="7"/>
  <c r="G26" i="9" l="1"/>
  <c r="D11" i="9" s="1"/>
  <c r="H25" i="9"/>
  <c r="F19" i="5"/>
  <c r="F20" i="5"/>
  <c r="F22" i="5"/>
  <c r="F18" i="5"/>
  <c r="F17" i="5"/>
  <c r="C11" i="10"/>
  <c r="H26" i="10"/>
  <c r="C11" i="9"/>
  <c r="H26" i="9"/>
  <c r="F18" i="6"/>
  <c r="F19" i="6"/>
  <c r="F20" i="6"/>
  <c r="F21" i="6"/>
  <c r="F22" i="6"/>
  <c r="F17" i="6"/>
  <c r="H18" i="6"/>
  <c r="H19" i="6"/>
  <c r="H20" i="6"/>
  <c r="H21" i="6"/>
  <c r="H22" i="6"/>
  <c r="H17" i="6"/>
  <c r="F11" i="9" l="1"/>
  <c r="G11" i="9" s="1"/>
  <c r="H11" i="9" s="1"/>
  <c r="D41" i="11"/>
  <c r="E41" i="11" s="1"/>
  <c r="F41" i="11" s="1"/>
  <c r="H41" i="11" s="1"/>
  <c r="J41" i="11" s="1"/>
  <c r="F11" i="10"/>
  <c r="G11" i="10" s="1"/>
  <c r="H11" i="10" s="1"/>
  <c r="D42" i="11"/>
  <c r="E42" i="11" s="1"/>
  <c r="F42" i="11" s="1"/>
  <c r="H42" i="11" s="1"/>
  <c r="J42" i="11" s="1"/>
  <c r="F18" i="4"/>
  <c r="F19" i="4"/>
  <c r="F20" i="4"/>
  <c r="F21" i="4"/>
  <c r="F22" i="4"/>
  <c r="F17" i="4"/>
  <c r="H18" i="4"/>
  <c r="H19" i="4"/>
  <c r="H20" i="4"/>
  <c r="H21" i="4"/>
  <c r="H22" i="4"/>
  <c r="H17" i="4"/>
  <c r="E26" i="8" l="1"/>
  <c r="D26" i="8"/>
  <c r="C40" i="11" s="1"/>
  <c r="C52" i="11" s="1"/>
  <c r="C54" i="11" s="1"/>
  <c r="C26" i="8"/>
  <c r="G25" i="8"/>
  <c r="H25" i="8" s="1"/>
  <c r="E11" i="8"/>
  <c r="E26" i="7"/>
  <c r="D26" i="7"/>
  <c r="C42" i="5" s="1"/>
  <c r="C26" i="7"/>
  <c r="G25" i="7"/>
  <c r="H25" i="7" s="1"/>
  <c r="H26" i="7" s="1"/>
  <c r="E11" i="7"/>
  <c r="E26" i="6"/>
  <c r="D26" i="6"/>
  <c r="C41" i="5" s="1"/>
  <c r="C26" i="6"/>
  <c r="G25" i="6"/>
  <c r="H25" i="6" s="1"/>
  <c r="H26" i="6" s="1"/>
  <c r="E11" i="6"/>
  <c r="F11" i="6" l="1"/>
  <c r="G11" i="6" s="1"/>
  <c r="D41" i="5"/>
  <c r="E41" i="5" s="1"/>
  <c r="F41" i="5" s="1"/>
  <c r="H41" i="5" s="1"/>
  <c r="J41" i="5" s="1"/>
  <c r="F11" i="7"/>
  <c r="G11" i="7" s="1"/>
  <c r="D42" i="5"/>
  <c r="C11" i="8"/>
  <c r="C11" i="7"/>
  <c r="G26" i="7"/>
  <c r="D11" i="7" s="1"/>
  <c r="C11" i="6"/>
  <c r="H11" i="6" s="1"/>
  <c r="G26" i="6"/>
  <c r="D11" i="6" s="1"/>
  <c r="H11" i="7"/>
  <c r="E42" i="5" l="1"/>
  <c r="F42" i="5" s="1"/>
  <c r="H42" i="5" s="1"/>
  <c r="J42" i="5" s="1"/>
  <c r="E11" i="5"/>
  <c r="H26" i="5"/>
  <c r="F11" i="5" s="1"/>
  <c r="G11" i="5" s="1"/>
  <c r="E26" i="5"/>
  <c r="D26" i="5"/>
  <c r="C11" i="5" s="1"/>
  <c r="C26" i="5"/>
  <c r="G25" i="5"/>
  <c r="E26" i="4"/>
  <c r="D26" i="4"/>
  <c r="C26" i="4"/>
  <c r="G25" i="4"/>
  <c r="H25" i="4" s="1"/>
  <c r="H26" i="4" s="1"/>
  <c r="D40" i="5" s="1"/>
  <c r="E11" i="4"/>
  <c r="E40" i="5" l="1"/>
  <c r="D52" i="5"/>
  <c r="C40" i="5"/>
  <c r="C52" i="5"/>
  <c r="C54" i="5" s="1"/>
  <c r="F11" i="4"/>
  <c r="G11" i="4" s="1"/>
  <c r="C11" i="4"/>
  <c r="G26" i="4"/>
  <c r="G26" i="5"/>
  <c r="D11" i="5" s="1"/>
  <c r="H11" i="5"/>
  <c r="H11" i="4"/>
  <c r="G26" i="8"/>
  <c r="D11" i="8" s="1"/>
  <c r="F40" i="5" l="1"/>
  <c r="E52" i="5"/>
  <c r="D11" i="4"/>
  <c r="H26" i="8"/>
  <c r="F11" i="8" l="1"/>
  <c r="G11" i="8" s="1"/>
  <c r="H11" i="8" s="1"/>
  <c r="D40" i="11"/>
  <c r="F52" i="5"/>
  <c r="H40" i="5"/>
  <c r="G26" i="11"/>
  <c r="D11" i="11" s="1"/>
  <c r="F17" i="11"/>
  <c r="H17" i="11"/>
  <c r="H26" i="11" s="1"/>
  <c r="F11" i="11" s="1"/>
  <c r="G11" i="11" s="1"/>
  <c r="H11" i="11" s="1"/>
  <c r="J40" i="5" l="1"/>
  <c r="J52" i="5" s="1"/>
  <c r="J54" i="5" s="1"/>
  <c r="H52" i="5"/>
  <c r="H54" i="5" s="1"/>
  <c r="D52" i="11"/>
  <c r="E40" i="11"/>
  <c r="E52" i="11" l="1"/>
  <c r="F40" i="11"/>
  <c r="H40" i="11" l="1"/>
  <c r="F52" i="11"/>
  <c r="J40" i="11" l="1"/>
  <c r="J52" i="11" s="1"/>
  <c r="J54" i="11" s="1"/>
  <c r="H52" i="11"/>
  <c r="H54" i="11" s="1"/>
</calcChain>
</file>

<file path=xl/sharedStrings.xml><?xml version="1.0" encoding="utf-8"?>
<sst xmlns="http://schemas.openxmlformats.org/spreadsheetml/2006/main" count="828" uniqueCount="81">
  <si>
    <t>príloha č. 4 k Zmluve</t>
  </si>
  <si>
    <t>Mesačné vyúčtovanie kompenzácie / poskytnutého príspevku (zálohy)</t>
  </si>
  <si>
    <t>Dopravca:</t>
  </si>
  <si>
    <t>Blaguss Slovakia s.r.o.</t>
  </si>
  <si>
    <t>Predpokladaný ročný kilometrický výkon [tarifný kilometer]:</t>
  </si>
  <si>
    <t>Dohodnutá výška celkových nákladov za 1 tarifný km (sadzba) [EUR / 1 tarifný kilometer]:</t>
  </si>
  <si>
    <t>Poskytnutá záloha na objednaný dopravný výkon za 01/2023 [EUR]:</t>
  </si>
  <si>
    <t>tab. 1</t>
  </si>
  <si>
    <t>Relevantné obdobie</t>
  </si>
  <si>
    <t>Výnosy dopravného výkonu
[EUR]</t>
  </si>
  <si>
    <t>Objednaný dopravný výkon
[tarifný kilometer]</t>
  </si>
  <si>
    <t>Poskytnutá záloha vo forme 1/12 ročnej kompenzácie
[EUR]</t>
  </si>
  <si>
    <t>Skutočný dopravný výkon
[tarifný kilometer]</t>
  </si>
  <si>
    <t>Výška celkových nákladov dopravného výkonu
[EUR]</t>
  </si>
  <si>
    <t>Nárok objednávateľa na preplatok (-) / nárok dopravcu na doplatok (+)
[EUR]</t>
  </si>
  <si>
    <t>A</t>
  </si>
  <si>
    <t>B = SUM(tab.2 D)</t>
  </si>
  <si>
    <t>C = SUM(tab.2 G)</t>
  </si>
  <si>
    <t>E = poskytnutá záloha</t>
  </si>
  <si>
    <t>F = SUM(tab.2 H)</t>
  </si>
  <si>
    <t>G = F * sadzba</t>
  </si>
  <si>
    <t>H = G - E -C</t>
  </si>
  <si>
    <t>tab. 2</t>
  </si>
  <si>
    <t>Linka</t>
  </si>
  <si>
    <t>Spoj</t>
  </si>
  <si>
    <t>Počet prepravených osôb</t>
  </si>
  <si>
    <t>Tržby
[EUR]</t>
  </si>
  <si>
    <t>Počet spojov za relevantné obdobie</t>
  </si>
  <si>
    <t>Dĺžka spoja
[tarifný kilometer]</t>
  </si>
  <si>
    <t>B</t>
  </si>
  <si>
    <t>C</t>
  </si>
  <si>
    <t>D</t>
  </si>
  <si>
    <t>E</t>
  </si>
  <si>
    <t>F</t>
  </si>
  <si>
    <t>G = E * F</t>
  </si>
  <si>
    <t>H</t>
  </si>
  <si>
    <t>Tržby nepriraditeľné ku konkr. linke*</t>
  </si>
  <si>
    <t>Spolu</t>
  </si>
  <si>
    <t>n/a</t>
  </si>
  <si>
    <t>V stĺpci Tržby sa jedná o výkaz hrubých nerozdelených tržieb, Tržby budú rozdelené v ročnom vyučtovaní!</t>
  </si>
  <si>
    <t>* - napr. nákupy dlhodobých predplatných CL cez eshop alebo v dopr. kancelárii</t>
  </si>
  <si>
    <t>Poskytnutá záloha na objednaný dopravný výkon za 02/2023 [EUR]:</t>
  </si>
  <si>
    <t>Poskytnutá záloha na objednaný dopravný výkon za 03/2023 [EUR]:</t>
  </si>
  <si>
    <t>Kvartálne vyúčtovanie kompenzácie / poskytnutého príspevku (zálohy)</t>
  </si>
  <si>
    <t>Poskytnutá záloha na objednaný dopravný výkon za 1Q/2023 [EUR]:</t>
  </si>
  <si>
    <t>1Q/2023</t>
  </si>
  <si>
    <t>Dohodnutá výška celkových nákladov na 1 tarifný km (sadzba) [EUR / 1 tarifný kilometer]:</t>
  </si>
  <si>
    <t>Poskytnutá záloha na objednaný dopravný výkon 1Q/2023 [EUR]:</t>
  </si>
  <si>
    <t>tab. 3</t>
  </si>
  <si>
    <t>Mesiac</t>
  </si>
  <si>
    <t>Objednané tarifné kilometre
[tarifný kilometer]</t>
  </si>
  <si>
    <t>Prepočítaná výška celkových nákladov na skutočný dopravný výkon</t>
  </si>
  <si>
    <t>Skutočne poskytnutá záloha
[EUR]</t>
  </si>
  <si>
    <t>Už vysporiadaný
preplatku v prospech objednávateľa (+) / doplatku v prospech dopravcu (-)
[EUR]</t>
  </si>
  <si>
    <t>Konečná celková bilancia
nárok objednávateľa na preplatok (-) / nárok dopravcu na doplatok (+)
[EUR]</t>
  </si>
  <si>
    <t>F = D * sadzba</t>
  </si>
  <si>
    <t>G = záloha ročná / 12</t>
  </si>
  <si>
    <t>H = F - G - B</t>
  </si>
  <si>
    <t>I</t>
  </si>
  <si>
    <t>J = H + I</t>
  </si>
  <si>
    <t>Ost. tržby a výnosy</t>
  </si>
  <si>
    <t>Celkom</t>
  </si>
  <si>
    <t>[preplatok (-) / doplatok (+)]:</t>
  </si>
  <si>
    <t>Poskytnutá záloha na objednaný dopravný výkon za 04/2023 [EUR]:</t>
  </si>
  <si>
    <t>Poskytnutá záloha na objednaný dopravný výkon za 05/2023 [EUR]:</t>
  </si>
  <si>
    <t>Poskytnutá záloha na objednaný dopravný výkon za 06/2023 [EUR]:</t>
  </si>
  <si>
    <t>Poskytnutá záloha na objednaný dopravný výkon za 2Q/2023 [EUR]:</t>
  </si>
  <si>
    <t>2Q/2023</t>
  </si>
  <si>
    <t>Poskytnutá záloha na objednaný dopravný výkon 2Q/2023 [EUR]:</t>
  </si>
  <si>
    <t>Poskytnutá záloha na objednaný dopravný výkon za 07/2023 [EUR]:</t>
  </si>
  <si>
    <t>Poskytnutá záloha na objednaný dopravný výkon za 08/2023 [EUR]:</t>
  </si>
  <si>
    <t>Poskytnutá záloha na objednaný dopravný výkon za 09/2023 [EUR]:</t>
  </si>
  <si>
    <t>Poskytnutá záloha na objednaný dopravný výkon za 10/2023 [EUR]:</t>
  </si>
  <si>
    <t>Poskytnutá záloha na objednaný dopravný výkon za 3Q/2023 [EUR]:</t>
  </si>
  <si>
    <t>3Q/2023</t>
  </si>
  <si>
    <t>Poskytnutá záloha na objednaný dopravný výkon 3Q/2023 [EUR]:</t>
  </si>
  <si>
    <t>Poskytnutá záloha na objednaný dopravný výkon za 11/2023 [EUR]:</t>
  </si>
  <si>
    <t>Poskytnutá záloha na objednaný dopravný výkon za 12/2023 [EUR]:</t>
  </si>
  <si>
    <t>Poskytnutá záloha na objednaný dopravný výkon za 4Q/2023 [EUR]:</t>
  </si>
  <si>
    <t>4Q/2023</t>
  </si>
  <si>
    <t>Poskytnutá záloha na objednaný dopravný výkon 4Q/2023 [EUR]: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</si>
</sst>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* #,##0.00\ &quot;EUR&quot;_-;\-* #,##0.00\ &quot;EUR&quot;_-;_-* &quot;-&quot;??\ &quot;EUR&quot;_-;_-@_-"/>
    <numFmt numFmtId="165" formatCode="#,##0.00_ ;\-#,##0.00\ "/>
    <numFmt numFmtId="166" formatCode="_-* #,##0.000\ &quot;EUR&quot;_-;\-* #,##0.000\ &quot;EUR&quot;_-;_-* &quot;-&quot;??\ &quot;EUR&quot;_-;_-@_-"/>
    <numFmt numFmtId="167" formatCode="mm\/yyyy"/>
    <numFmt numFmtId="168" formatCode="#,##0_ ;\-#,##0\ "/>
    <numFmt numFmtId="169" formatCode="_-* #,##0\ &quot;EUR&quot;_-;\-* #,##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2" borderId="11" xfId="0" applyFont="1" applyFill="1" applyBorder="1"/>
    <xf numFmtId="0" fontId="3" fillId="2" borderId="12" xfId="0" applyFont="1" applyFill="1" applyBorder="1"/>
    <xf numFmtId="165" fontId="3" fillId="0" borderId="1" xfId="1" applyNumberFormat="1" applyFont="1" applyBorder="1"/>
    <xf numFmtId="0" fontId="3" fillId="0" borderId="0" xfId="0" applyFont="1" applyAlignment="1">
      <alignment horizontal="left"/>
    </xf>
    <xf numFmtId="164" fontId="3" fillId="2" borderId="1" xfId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0" borderId="0" xfId="1" applyFont="1" applyBorder="1"/>
    <xf numFmtId="164" fontId="3" fillId="0" borderId="0" xfId="0" applyNumberFormat="1" applyFont="1"/>
    <xf numFmtId="0" fontId="3" fillId="2" borderId="4" xfId="0" applyFont="1" applyFill="1" applyBorder="1"/>
    <xf numFmtId="0" fontId="3" fillId="2" borderId="2" xfId="0" applyFont="1" applyFill="1" applyBorder="1"/>
    <xf numFmtId="165" fontId="3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2" fillId="0" borderId="0" xfId="0" applyFont="1"/>
    <xf numFmtId="166" fontId="3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Font="1" applyBorder="1"/>
    <xf numFmtId="4" fontId="3" fillId="0" borderId="1" xfId="0" applyNumberFormat="1" applyFont="1" applyBorder="1"/>
    <xf numFmtId="166" fontId="3" fillId="0" borderId="1" xfId="1" applyNumberFormat="1" applyFont="1" applyFill="1" applyBorder="1"/>
    <xf numFmtId="168" fontId="3" fillId="2" borderId="1" xfId="0" applyNumberFormat="1" applyFont="1" applyFill="1" applyBorder="1"/>
    <xf numFmtId="3" fontId="3" fillId="0" borderId="1" xfId="0" applyNumberFormat="1" applyFont="1" applyBorder="1"/>
    <xf numFmtId="43" fontId="3" fillId="0" borderId="0" xfId="0" applyNumberFormat="1" applyFont="1"/>
    <xf numFmtId="169" fontId="3" fillId="0" borderId="5" xfId="1" applyNumberFormat="1" applyFont="1" applyBorder="1"/>
    <xf numFmtId="168" fontId="3" fillId="0" borderId="5" xfId="0" applyNumberFormat="1" applyFont="1" applyBorder="1"/>
    <xf numFmtId="169" fontId="3" fillId="2" borderId="5" xfId="0" applyNumberFormat="1" applyFont="1" applyFill="1" applyBorder="1"/>
    <xf numFmtId="169" fontId="3" fillId="0" borderId="13" xfId="0" applyNumberFormat="1" applyFont="1" applyBorder="1"/>
    <xf numFmtId="169" fontId="3" fillId="0" borderId="13" xfId="1" applyNumberFormat="1" applyFont="1" applyBorder="1"/>
    <xf numFmtId="168" fontId="3" fillId="0" borderId="13" xfId="0" applyNumberFormat="1" applyFont="1" applyBorder="1"/>
    <xf numFmtId="169" fontId="3" fillId="2" borderId="13" xfId="0" applyNumberFormat="1" applyFont="1" applyFill="1" applyBorder="1"/>
    <xf numFmtId="164" fontId="3" fillId="0" borderId="13" xfId="1" applyFont="1" applyBorder="1"/>
    <xf numFmtId="4" fontId="3" fillId="0" borderId="13" xfId="0" applyNumberFormat="1" applyFont="1" applyBorder="1"/>
    <xf numFmtId="164" fontId="3" fillId="2" borderId="13" xfId="0" applyNumberFormat="1" applyFont="1" applyFill="1" applyBorder="1"/>
    <xf numFmtId="164" fontId="3" fillId="0" borderId="13" xfId="0" applyNumberFormat="1" applyFont="1" applyBorder="1"/>
    <xf numFmtId="164" fontId="3" fillId="0" borderId="6" xfId="1" applyFont="1" applyBorder="1"/>
    <xf numFmtId="4" fontId="3" fillId="0" borderId="6" xfId="0" applyNumberFormat="1" applyFont="1" applyBorder="1"/>
    <xf numFmtId="164" fontId="3" fillId="2" borderId="6" xfId="0" applyNumberFormat="1" applyFont="1" applyFill="1" applyBorder="1"/>
    <xf numFmtId="164" fontId="3" fillId="0" borderId="6" xfId="0" applyNumberFormat="1" applyFont="1" applyBorder="1"/>
    <xf numFmtId="169" fontId="4" fillId="2" borderId="1" xfId="0" applyNumberFormat="1" applyFont="1" applyFill="1" applyBorder="1"/>
    <xf numFmtId="168" fontId="4" fillId="2" borderId="1" xfId="0" applyNumberFormat="1" applyFont="1" applyFill="1" applyBorder="1"/>
    <xf numFmtId="164" fontId="4" fillId="0" borderId="1" xfId="1" applyFont="1" applyBorder="1"/>
    <xf numFmtId="0" fontId="4" fillId="2" borderId="2" xfId="0" applyFont="1" applyFill="1" applyBorder="1"/>
    <xf numFmtId="164" fontId="4" fillId="2" borderId="2" xfId="1" applyFont="1" applyFill="1" applyBorder="1"/>
    <xf numFmtId="169" fontId="4" fillId="2" borderId="2" xfId="0" applyNumberFormat="1" applyFont="1" applyFill="1" applyBorder="1"/>
    <xf numFmtId="169" fontId="4" fillId="2" borderId="3" xfId="0" applyNumberFormat="1" applyFont="1" applyFill="1" applyBorder="1"/>
    <xf numFmtId="169" fontId="4" fillId="2" borderId="1" xfId="1" applyNumberFormat="1" applyFont="1" applyFill="1" applyBorder="1"/>
    <xf numFmtId="164" fontId="3" fillId="2" borderId="5" xfId="0" applyNumberFormat="1" applyFont="1" applyFill="1" applyBorder="1"/>
    <xf numFmtId="164" fontId="4" fillId="2" borderId="1" xfId="0" applyNumberFormat="1" applyFont="1" applyFill="1" applyBorder="1"/>
    <xf numFmtId="164" fontId="4" fillId="2" borderId="3" xfId="1" applyFont="1" applyFill="1" applyBorder="1"/>
    <xf numFmtId="164" fontId="4" fillId="2" borderId="1" xfId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7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Normal="100" zoomScaleSheetLayoutView="100" workbookViewId="0">
      <selection activeCell="D29" sqref="D29:D31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6.425781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2.1709999999999998</v>
      </c>
      <c r="H5" s="5"/>
      <c r="I5" s="5"/>
      <c r="J5" s="5"/>
    </row>
    <row r="6" spans="1:10" x14ac:dyDescent="0.2">
      <c r="A6" s="66" t="s">
        <v>6</v>
      </c>
      <c r="B6" s="66"/>
      <c r="C6" s="66"/>
      <c r="D6" s="66"/>
      <c r="E6" s="66"/>
      <c r="F6" s="66"/>
      <c r="G6" s="6">
        <v>40833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44927</v>
      </c>
      <c r="B11" s="60"/>
      <c r="C11" s="6">
        <f>$D$26</f>
        <v>58019.169999999533</v>
      </c>
      <c r="D11" s="10">
        <f>$G$26</f>
        <v>54811.499999999985</v>
      </c>
      <c r="E11" s="6">
        <f>$G$6</f>
        <v>40833</v>
      </c>
      <c r="F11" s="10">
        <f>$H$26</f>
        <v>54811.499999999985</v>
      </c>
      <c r="G11" s="11">
        <f>F11*$G$5</f>
        <v>118995.76649999995</v>
      </c>
      <c r="H11" s="11">
        <f>G11-E11-C11</f>
        <v>20143.596500000422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8" x14ac:dyDescent="0.2">
      <c r="A17" s="20">
        <v>1</v>
      </c>
      <c r="B17" s="21"/>
      <c r="C17" s="26">
        <f>11582+18+61</f>
        <v>11661</v>
      </c>
      <c r="D17" s="22">
        <f>2413.4+3.3+12.7</f>
        <v>2429.4</v>
      </c>
      <c r="E17" s="26">
        <f>1493+5+9</f>
        <v>1507</v>
      </c>
      <c r="F17" s="23">
        <f>+G17/E17</f>
        <v>4.4694757796947577</v>
      </c>
      <c r="G17" s="10">
        <f>6598.7+60.6+76.2</f>
        <v>6735.5</v>
      </c>
      <c r="H17" s="23">
        <f>G17</f>
        <v>6735.5</v>
      </c>
    </row>
    <row r="18" spans="1:8" x14ac:dyDescent="0.2">
      <c r="A18" s="20">
        <v>2</v>
      </c>
      <c r="B18" s="21"/>
      <c r="C18" s="26">
        <v>29530.728075823525</v>
      </c>
      <c r="D18" s="22">
        <v>6286.4499999997861</v>
      </c>
      <c r="E18" s="26">
        <v>2486</v>
      </c>
      <c r="F18" s="23">
        <f t="shared" ref="F18:F22" si="0">+G18/E18</f>
        <v>4.5285197103781165</v>
      </c>
      <c r="G18" s="10">
        <v>11257.899999999998</v>
      </c>
      <c r="H18" s="23">
        <f t="shared" ref="H18:H25" si="1">G18</f>
        <v>11257.899999999998</v>
      </c>
    </row>
    <row r="19" spans="1:8" x14ac:dyDescent="0.2">
      <c r="A19" s="20">
        <v>3</v>
      </c>
      <c r="B19" s="21"/>
      <c r="C19" s="26">
        <v>53126.165374610449</v>
      </c>
      <c r="D19" s="22">
        <v>11333.349999999704</v>
      </c>
      <c r="E19" s="26">
        <v>2626</v>
      </c>
      <c r="F19" s="23">
        <f t="shared" si="0"/>
        <v>5.3020944402132546</v>
      </c>
      <c r="G19" s="10">
        <v>13923.300000000007</v>
      </c>
      <c r="H19" s="23">
        <f t="shared" si="1"/>
        <v>13923.300000000007</v>
      </c>
    </row>
    <row r="20" spans="1:8" x14ac:dyDescent="0.2">
      <c r="A20" s="20">
        <v>4</v>
      </c>
      <c r="B20" s="21"/>
      <c r="C20" s="26">
        <v>12414.01738480954</v>
      </c>
      <c r="D20" s="22">
        <v>2520.1500000000306</v>
      </c>
      <c r="E20" s="26">
        <v>1232</v>
      </c>
      <c r="F20" s="23">
        <f t="shared" si="0"/>
        <v>7.2905844155844131</v>
      </c>
      <c r="G20" s="10">
        <v>8981.9999999999964</v>
      </c>
      <c r="H20" s="23">
        <f t="shared" si="1"/>
        <v>8981.9999999999964</v>
      </c>
    </row>
    <row r="21" spans="1:8" x14ac:dyDescent="0.2">
      <c r="A21" s="20">
        <v>5</v>
      </c>
      <c r="B21" s="21"/>
      <c r="C21" s="26">
        <v>2938.8038220825715</v>
      </c>
      <c r="D21" s="22">
        <v>671.14999999999884</v>
      </c>
      <c r="E21" s="26">
        <v>1281</v>
      </c>
      <c r="F21" s="23">
        <f t="shared" si="0"/>
        <v>3.7936768149882893</v>
      </c>
      <c r="G21" s="10">
        <v>4859.6999999999989</v>
      </c>
      <c r="H21" s="23">
        <f t="shared" si="1"/>
        <v>4859.6999999999989</v>
      </c>
    </row>
    <row r="22" spans="1:8" x14ac:dyDescent="0.2">
      <c r="A22" s="20">
        <v>6</v>
      </c>
      <c r="B22" s="21"/>
      <c r="C22" s="26">
        <v>8206.1846395549492</v>
      </c>
      <c r="D22" s="22">
        <v>1736.4000000000242</v>
      </c>
      <c r="E22" s="26">
        <v>1200</v>
      </c>
      <c r="F22" s="23">
        <f t="shared" si="0"/>
        <v>7.5442499999999955</v>
      </c>
      <c r="G22" s="10">
        <v>9053.0999999999949</v>
      </c>
      <c r="H22" s="23">
        <f t="shared" si="1"/>
        <v>9053.0999999999949</v>
      </c>
    </row>
    <row r="23" spans="1:8" x14ac:dyDescent="0.2">
      <c r="A23" s="20"/>
      <c r="B23" s="21"/>
      <c r="C23" s="26"/>
      <c r="D23" s="22"/>
      <c r="E23" s="26"/>
      <c r="F23" s="23"/>
      <c r="G23" s="10"/>
      <c r="H23" s="23"/>
    </row>
    <row r="24" spans="1:8" x14ac:dyDescent="0.2">
      <c r="A24" s="20"/>
      <c r="B24" s="21"/>
      <c r="C24" s="26"/>
      <c r="D24" s="22"/>
      <c r="E24" s="26"/>
      <c r="F24" s="23"/>
      <c r="G24" s="10"/>
      <c r="H24" s="23"/>
    </row>
    <row r="25" spans="1:8" x14ac:dyDescent="0.2">
      <c r="A25" s="21" t="s">
        <v>36</v>
      </c>
      <c r="B25" s="21"/>
      <c r="C25" s="21"/>
      <c r="D25" s="22">
        <v>33042.269999999997</v>
      </c>
      <c r="E25" s="23"/>
      <c r="F25" s="23"/>
      <c r="G25" s="10">
        <f t="shared" ref="G25" si="2">E25*F25</f>
        <v>0</v>
      </c>
      <c r="H25" s="23">
        <f t="shared" si="1"/>
        <v>0</v>
      </c>
    </row>
    <row r="26" spans="1:8" x14ac:dyDescent="0.2">
      <c r="A26" s="14" t="s">
        <v>37</v>
      </c>
      <c r="B26" s="15"/>
      <c r="C26" s="25">
        <f>SUM(C17:C25)</f>
        <v>117876.89929688103</v>
      </c>
      <c r="D26" s="11">
        <f>SUM(D17:D25)</f>
        <v>58019.169999999533</v>
      </c>
      <c r="E26" s="25">
        <f>SUM(E17:E25)</f>
        <v>10332</v>
      </c>
      <c r="F26" s="17" t="s">
        <v>38</v>
      </c>
      <c r="G26" s="16">
        <f>SUM(G17:G25)</f>
        <v>54811.499999999985</v>
      </c>
      <c r="H26" s="16">
        <f>SUM(H17:H25)</f>
        <v>54811.499999999985</v>
      </c>
    </row>
    <row r="27" spans="1:8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8" x14ac:dyDescent="0.2">
      <c r="A28" s="1" t="s">
        <v>40</v>
      </c>
    </row>
    <row r="30" spans="1:8" x14ac:dyDescent="0.2">
      <c r="D30" s="27"/>
    </row>
    <row r="31" spans="1:8" x14ac:dyDescent="0.2">
      <c r="D31" s="27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Normal="100" zoomScaleSheetLayoutView="100" workbookViewId="0">
      <selection activeCell="E34" sqref="E34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5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2.0499999999999998</v>
      </c>
      <c r="H5" s="5"/>
      <c r="I5" s="5"/>
      <c r="J5" s="5"/>
    </row>
    <row r="6" spans="1:10" x14ac:dyDescent="0.2">
      <c r="A6" s="66" t="s">
        <v>70</v>
      </c>
      <c r="B6" s="66"/>
      <c r="C6" s="66"/>
      <c r="D6" s="66"/>
      <c r="E6" s="66"/>
      <c r="F6" s="66"/>
      <c r="G6" s="6">
        <v>80833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45139</v>
      </c>
      <c r="B11" s="60"/>
      <c r="C11" s="6">
        <f>$D$26</f>
        <v>26376.449999999782</v>
      </c>
      <c r="D11" s="10">
        <f>$G$26</f>
        <v>47404.399999999994</v>
      </c>
      <c r="E11" s="6">
        <f>$G$6</f>
        <v>80833</v>
      </c>
      <c r="F11" s="10">
        <f>$H$26</f>
        <v>47404.399999999994</v>
      </c>
      <c r="G11" s="11">
        <f>F11*$G$5</f>
        <v>97179.019999999975</v>
      </c>
      <c r="H11" s="11">
        <f>G11-E11-C11</f>
        <v>-10030.429999999807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8" x14ac:dyDescent="0.2">
      <c r="A17" s="20">
        <v>1</v>
      </c>
      <c r="B17" s="21"/>
      <c r="C17" s="26">
        <v>7741.9536382119641</v>
      </c>
      <c r="D17" s="22">
        <v>1697.9500000000221</v>
      </c>
      <c r="E17" s="26">
        <v>1348</v>
      </c>
      <c r="F17" s="23">
        <f>+G17/E17</f>
        <v>4.4149109792284857</v>
      </c>
      <c r="G17" s="10">
        <v>5951.2999999999984</v>
      </c>
      <c r="H17" s="23">
        <f>G17</f>
        <v>5951.2999999999984</v>
      </c>
    </row>
    <row r="18" spans="1:8" x14ac:dyDescent="0.2">
      <c r="A18" s="20">
        <v>2</v>
      </c>
      <c r="B18" s="21"/>
      <c r="C18" s="26">
        <v>25732.042725007876</v>
      </c>
      <c r="D18" s="22">
        <v>5761.549999999861</v>
      </c>
      <c r="E18" s="26">
        <v>2150</v>
      </c>
      <c r="F18" s="23">
        <f t="shared" ref="F18:F22" si="0">+G18/E18</f>
        <v>4.5580000000000007</v>
      </c>
      <c r="G18" s="10">
        <v>9799.7000000000007</v>
      </c>
      <c r="H18" s="23">
        <f t="shared" ref="H18:H25" si="1">G18</f>
        <v>9799.7000000000007</v>
      </c>
    </row>
    <row r="19" spans="1:8" x14ac:dyDescent="0.2">
      <c r="A19" s="20">
        <v>3</v>
      </c>
      <c r="B19" s="21"/>
      <c r="C19" s="26">
        <v>45509.397468571922</v>
      </c>
      <c r="D19" s="22">
        <v>10222.649999999869</v>
      </c>
      <c r="E19" s="26">
        <v>2172</v>
      </c>
      <c r="F19" s="23">
        <f t="shared" si="0"/>
        <v>5.6600828729281751</v>
      </c>
      <c r="G19" s="10">
        <v>12293.699999999997</v>
      </c>
      <c r="H19" s="23">
        <f t="shared" si="1"/>
        <v>12293.699999999997</v>
      </c>
    </row>
    <row r="20" spans="1:8" x14ac:dyDescent="0.2">
      <c r="A20" s="20">
        <v>4</v>
      </c>
      <c r="B20" s="21"/>
      <c r="C20" s="26">
        <v>9998.9493714383898</v>
      </c>
      <c r="D20" s="22">
        <v>2227.4500000000126</v>
      </c>
      <c r="E20" s="26">
        <v>991</v>
      </c>
      <c r="F20" s="23">
        <f t="shared" si="0"/>
        <v>7.3580221997981852</v>
      </c>
      <c r="G20" s="10">
        <v>7291.8000000000011</v>
      </c>
      <c r="H20" s="23">
        <f t="shared" si="1"/>
        <v>7291.8000000000011</v>
      </c>
    </row>
    <row r="21" spans="1:8" x14ac:dyDescent="0.2">
      <c r="A21" s="20">
        <v>5</v>
      </c>
      <c r="B21" s="21"/>
      <c r="C21" s="26">
        <v>3488.6050800377998</v>
      </c>
      <c r="D21" s="22">
        <v>804.79999999999882</v>
      </c>
      <c r="E21" s="26">
        <v>976</v>
      </c>
      <c r="F21" s="23">
        <f t="shared" si="0"/>
        <v>3.9897540983606574</v>
      </c>
      <c r="G21" s="10">
        <v>3894.0000000000018</v>
      </c>
      <c r="H21" s="23">
        <f t="shared" si="1"/>
        <v>3894.0000000000018</v>
      </c>
    </row>
    <row r="22" spans="1:8" x14ac:dyDescent="0.2">
      <c r="A22" s="20">
        <v>6</v>
      </c>
      <c r="B22" s="21"/>
      <c r="C22" s="26">
        <v>7550.0517167320522</v>
      </c>
      <c r="D22" s="22">
        <v>1700.7000000000189</v>
      </c>
      <c r="E22" s="26">
        <v>1218</v>
      </c>
      <c r="F22" s="23">
        <f t="shared" si="0"/>
        <v>6.7109195402298809</v>
      </c>
      <c r="G22" s="10">
        <v>8173.8999999999951</v>
      </c>
      <c r="H22" s="23">
        <f t="shared" si="1"/>
        <v>8173.8999999999951</v>
      </c>
    </row>
    <row r="23" spans="1:8" x14ac:dyDescent="0.2">
      <c r="A23" s="20"/>
      <c r="B23" s="21"/>
      <c r="C23" s="26"/>
      <c r="D23" s="22"/>
      <c r="E23" s="26"/>
      <c r="F23" s="23"/>
      <c r="G23" s="10"/>
      <c r="H23" s="23"/>
    </row>
    <row r="24" spans="1:8" x14ac:dyDescent="0.2">
      <c r="A24" s="20"/>
      <c r="B24" s="21"/>
      <c r="C24" s="26"/>
      <c r="D24" s="22"/>
      <c r="E24" s="23"/>
      <c r="F24" s="23"/>
      <c r="G24" s="10"/>
      <c r="H24" s="23"/>
    </row>
    <row r="25" spans="1:8" x14ac:dyDescent="0.2">
      <c r="A25" s="21" t="s">
        <v>36</v>
      </c>
      <c r="B25" s="21"/>
      <c r="C25" s="21"/>
      <c r="D25" s="22">
        <v>3961.35</v>
      </c>
      <c r="E25" s="23"/>
      <c r="F25" s="23"/>
      <c r="G25" s="10">
        <f t="shared" ref="G25" si="2">E25*F25</f>
        <v>0</v>
      </c>
      <c r="H25" s="23">
        <f t="shared" si="1"/>
        <v>0</v>
      </c>
    </row>
    <row r="26" spans="1:8" x14ac:dyDescent="0.2">
      <c r="A26" s="14" t="s">
        <v>37</v>
      </c>
      <c r="B26" s="15"/>
      <c r="C26" s="25">
        <f>SUM(C17:C25)</f>
        <v>100021</v>
      </c>
      <c r="D26" s="11">
        <f>SUM(D17:D25)</f>
        <v>26376.449999999782</v>
      </c>
      <c r="E26" s="25">
        <f>SUM(E17:E25)</f>
        <v>8855</v>
      </c>
      <c r="F26" s="17" t="s">
        <v>38</v>
      </c>
      <c r="G26" s="16">
        <f>SUM(G17:G25)</f>
        <v>47404.399999999994</v>
      </c>
      <c r="H26" s="16">
        <f>SUM(H17:H25)</f>
        <v>47404.399999999994</v>
      </c>
    </row>
    <row r="27" spans="1:8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8" x14ac:dyDescent="0.2">
      <c r="A28" s="1" t="s">
        <v>40</v>
      </c>
    </row>
    <row r="30" spans="1:8" x14ac:dyDescent="0.2">
      <c r="D30" s="27"/>
    </row>
    <row r="31" spans="1:8" x14ac:dyDescent="0.2">
      <c r="D31" s="27"/>
    </row>
    <row r="32" spans="1:8" x14ac:dyDescent="0.2">
      <c r="D32" s="27"/>
    </row>
    <row r="34" spans="4:4" x14ac:dyDescent="0.2">
      <c r="D34" s="13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view="pageBreakPreview" topLeftCell="A6" zoomScaleNormal="100" zoomScaleSheetLayoutView="100" workbookViewId="0">
      <selection activeCell="C17" sqref="C17:C22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5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2.0499999999999998</v>
      </c>
      <c r="H5" s="5"/>
      <c r="I5" s="5"/>
      <c r="J5" s="5"/>
    </row>
    <row r="6" spans="1:10" x14ac:dyDescent="0.2">
      <c r="A6" s="66" t="s">
        <v>71</v>
      </c>
      <c r="B6" s="66"/>
      <c r="C6" s="66"/>
      <c r="D6" s="66"/>
      <c r="E6" s="66"/>
      <c r="F6" s="66"/>
      <c r="G6" s="6">
        <v>50833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45170</v>
      </c>
      <c r="B11" s="60"/>
      <c r="C11" s="6">
        <f>$D$26</f>
        <v>31273.909999999691</v>
      </c>
      <c r="D11" s="10">
        <f>$G$26</f>
        <v>52675.399999999987</v>
      </c>
      <c r="E11" s="6">
        <f>$G$6</f>
        <v>50833</v>
      </c>
      <c r="F11" s="10">
        <f>$H$26</f>
        <v>52675.399999999987</v>
      </c>
      <c r="G11" s="11">
        <f>F11*$G$5</f>
        <v>107984.56999999996</v>
      </c>
      <c r="H11" s="11">
        <f>G11-E11-C11</f>
        <v>25877.660000000273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13" x14ac:dyDescent="0.2">
      <c r="A17" s="20">
        <v>1</v>
      </c>
      <c r="B17" s="21"/>
      <c r="C17" s="26">
        <v>11618.46838824577</v>
      </c>
      <c r="D17" s="22">
        <v>2273.2000000000371</v>
      </c>
      <c r="E17" s="26">
        <v>1451</v>
      </c>
      <c r="F17" s="23">
        <f>+G17/E17</f>
        <v>4.4218470020675378</v>
      </c>
      <c r="G17" s="10">
        <v>6416.0999999999976</v>
      </c>
      <c r="H17" s="23">
        <f>G17</f>
        <v>6416.0999999999976</v>
      </c>
    </row>
    <row r="18" spans="1:13" x14ac:dyDescent="0.2">
      <c r="A18" s="20">
        <v>2</v>
      </c>
      <c r="B18" s="21"/>
      <c r="C18" s="26">
        <v>31014.769367764915</v>
      </c>
      <c r="D18" s="22">
        <v>6207.0999999998185</v>
      </c>
      <c r="E18" s="26">
        <v>2410</v>
      </c>
      <c r="F18" s="23">
        <f t="shared" ref="F18:F22" si="0">+G18/E18</f>
        <v>4.5208713692946043</v>
      </c>
      <c r="G18" s="10">
        <v>10895.299999999996</v>
      </c>
      <c r="H18" s="23">
        <f t="shared" ref="H18:H25" si="1">G18</f>
        <v>10895.299999999996</v>
      </c>
    </row>
    <row r="19" spans="1:13" x14ac:dyDescent="0.2">
      <c r="A19" s="20">
        <v>3</v>
      </c>
      <c r="B19" s="21"/>
      <c r="C19" s="26">
        <v>55777.992876224394</v>
      </c>
      <c r="D19" s="22">
        <v>11278.099999999782</v>
      </c>
      <c r="E19" s="26">
        <v>2562</v>
      </c>
      <c r="F19" s="23">
        <f t="shared" si="0"/>
        <v>5.2565964090554278</v>
      </c>
      <c r="G19" s="10">
        <v>13467.400000000007</v>
      </c>
      <c r="H19" s="23">
        <f t="shared" si="1"/>
        <v>13467.400000000007</v>
      </c>
    </row>
    <row r="20" spans="1:13" x14ac:dyDescent="0.2">
      <c r="A20" s="20">
        <v>4</v>
      </c>
      <c r="B20" s="21"/>
      <c r="C20" s="26">
        <v>14069.87177203918</v>
      </c>
      <c r="D20" s="22">
        <v>2739.7000000000248</v>
      </c>
      <c r="E20" s="26">
        <v>1228</v>
      </c>
      <c r="F20" s="23">
        <f t="shared" si="0"/>
        <v>7.2813517915309403</v>
      </c>
      <c r="G20" s="10">
        <v>8941.4999999999945</v>
      </c>
      <c r="H20" s="23">
        <f t="shared" si="1"/>
        <v>8941.4999999999945</v>
      </c>
      <c r="M20" s="8"/>
    </row>
    <row r="21" spans="1:13" x14ac:dyDescent="0.2">
      <c r="A21" s="20">
        <v>5</v>
      </c>
      <c r="B21" s="21"/>
      <c r="C21" s="26">
        <v>3859.3250222617985</v>
      </c>
      <c r="D21" s="22">
        <v>813.39999999999918</v>
      </c>
      <c r="E21" s="26">
        <v>1072</v>
      </c>
      <c r="F21" s="23">
        <f t="shared" si="0"/>
        <v>3.9324626865671637</v>
      </c>
      <c r="G21" s="10">
        <v>4215.5999999999995</v>
      </c>
      <c r="H21" s="23">
        <f t="shared" si="1"/>
        <v>4215.5999999999995</v>
      </c>
      <c r="M21" s="8"/>
    </row>
    <row r="22" spans="1:13" x14ac:dyDescent="0.2">
      <c r="A22" s="20">
        <v>6</v>
      </c>
      <c r="B22" s="21"/>
      <c r="C22" s="26">
        <v>9587.5725734639364</v>
      </c>
      <c r="D22" s="22">
        <v>1881.8000000000291</v>
      </c>
      <c r="E22" s="26">
        <v>1129</v>
      </c>
      <c r="F22" s="23">
        <f t="shared" si="0"/>
        <v>7.7409211691762572</v>
      </c>
      <c r="G22" s="10">
        <v>8739.4999999999945</v>
      </c>
      <c r="H22" s="23">
        <f t="shared" si="1"/>
        <v>8739.4999999999945</v>
      </c>
      <c r="M22" s="8"/>
    </row>
    <row r="23" spans="1:13" x14ac:dyDescent="0.2">
      <c r="A23" s="20"/>
      <c r="B23" s="21"/>
      <c r="C23" s="26"/>
      <c r="D23" s="22"/>
      <c r="E23" s="26"/>
      <c r="F23" s="23"/>
      <c r="G23" s="10"/>
      <c r="H23" s="23"/>
      <c r="M23" s="8"/>
    </row>
    <row r="24" spans="1:13" x14ac:dyDescent="0.2">
      <c r="A24" s="20"/>
      <c r="B24" s="21"/>
      <c r="C24" s="26"/>
      <c r="D24" s="22"/>
      <c r="E24" s="23"/>
      <c r="F24" s="23"/>
      <c r="G24" s="10"/>
      <c r="H24" s="23"/>
      <c r="M24" s="8"/>
    </row>
    <row r="25" spans="1:13" x14ac:dyDescent="0.2">
      <c r="A25" s="21" t="s">
        <v>36</v>
      </c>
      <c r="B25" s="21"/>
      <c r="C25" s="21"/>
      <c r="D25" s="22">
        <v>6080.61</v>
      </c>
      <c r="E25" s="23"/>
      <c r="F25" s="23"/>
      <c r="G25" s="10">
        <f t="shared" ref="G25" si="2">E25*F25</f>
        <v>0</v>
      </c>
      <c r="H25" s="23">
        <f t="shared" si="1"/>
        <v>0</v>
      </c>
      <c r="M25" s="8"/>
    </row>
    <row r="26" spans="1:13" x14ac:dyDescent="0.2">
      <c r="A26" s="14" t="s">
        <v>37</v>
      </c>
      <c r="B26" s="15"/>
      <c r="C26" s="25">
        <f>SUM(C17:C25)</f>
        <v>125927.99999999999</v>
      </c>
      <c r="D26" s="11">
        <f>SUM(D17:D25)</f>
        <v>31273.909999999691</v>
      </c>
      <c r="E26" s="25">
        <f>SUM(E17:E25)</f>
        <v>9852</v>
      </c>
      <c r="F26" s="17" t="s">
        <v>38</v>
      </c>
      <c r="G26" s="16">
        <f>SUM(G17:G25)</f>
        <v>52675.399999999987</v>
      </c>
      <c r="H26" s="16">
        <f>SUM(H17:H25)</f>
        <v>52675.399999999987</v>
      </c>
    </row>
    <row r="27" spans="1:13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13" x14ac:dyDescent="0.2">
      <c r="A28" s="1" t="s">
        <v>40</v>
      </c>
    </row>
    <row r="30" spans="1:13" x14ac:dyDescent="0.2">
      <c r="D30" s="27"/>
    </row>
    <row r="31" spans="1:13" x14ac:dyDescent="0.2">
      <c r="D31" s="27"/>
    </row>
    <row r="32" spans="1:13" x14ac:dyDescent="0.2">
      <c r="D32" s="27"/>
    </row>
    <row r="34" spans="4:4" x14ac:dyDescent="0.2">
      <c r="D34" s="13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view="pageBreakPreview" zoomScaleNormal="100" zoomScaleSheetLayoutView="100" workbookViewId="0">
      <selection activeCell="D32" sqref="D32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5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2.0870000000000002</v>
      </c>
      <c r="H5" s="5"/>
      <c r="I5" s="5"/>
      <c r="J5" s="5"/>
    </row>
    <row r="6" spans="1:10" x14ac:dyDescent="0.2">
      <c r="A6" s="66" t="s">
        <v>72</v>
      </c>
      <c r="B6" s="66"/>
      <c r="C6" s="66"/>
      <c r="D6" s="66"/>
      <c r="E6" s="66"/>
      <c r="F6" s="66"/>
      <c r="G6" s="6">
        <v>20833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45200</v>
      </c>
      <c r="B11" s="60"/>
      <c r="C11" s="6">
        <f>$D$26</f>
        <v>30248.469999999757</v>
      </c>
      <c r="D11" s="10">
        <f>$G$26</f>
        <v>56586.399999999994</v>
      </c>
      <c r="E11" s="6">
        <f>$G$6</f>
        <v>20833</v>
      </c>
      <c r="F11" s="10">
        <f>$H$26</f>
        <v>56586.399999999994</v>
      </c>
      <c r="G11" s="11">
        <f>F11*$G$5</f>
        <v>118095.8168</v>
      </c>
      <c r="H11" s="11">
        <f>G11-E11-C11</f>
        <v>67014.346800000247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18" x14ac:dyDescent="0.2">
      <c r="A17" s="20">
        <v>1</v>
      </c>
      <c r="B17" s="21"/>
      <c r="C17" s="26">
        <v>12592.033331718423</v>
      </c>
      <c r="D17" s="22">
        <v>2446.50000000004</v>
      </c>
      <c r="E17" s="26">
        <v>1548</v>
      </c>
      <c r="F17" s="23">
        <f>+G17/E17</f>
        <v>4.4194444444444425</v>
      </c>
      <c r="G17" s="10">
        <v>6841.2999999999975</v>
      </c>
      <c r="H17" s="23">
        <f>G17</f>
        <v>6841.2999999999975</v>
      </c>
    </row>
    <row r="18" spans="1:18" x14ac:dyDescent="0.2">
      <c r="A18" s="20">
        <v>2</v>
      </c>
      <c r="B18" s="21"/>
      <c r="C18" s="26">
        <v>31568.007751562422</v>
      </c>
      <c r="D18" s="22">
        <v>6372.3999999997905</v>
      </c>
      <c r="E18" s="26">
        <v>2610</v>
      </c>
      <c r="F18" s="23">
        <f t="shared" ref="F18:F22" si="0">+G18/E18</f>
        <v>4.5263218390804596</v>
      </c>
      <c r="G18" s="10">
        <v>11813.699999999999</v>
      </c>
      <c r="H18" s="23">
        <f t="shared" ref="H18:H25" si="1">G18</f>
        <v>11813.699999999999</v>
      </c>
    </row>
    <row r="19" spans="1:18" x14ac:dyDescent="0.2">
      <c r="A19" s="20">
        <v>3</v>
      </c>
      <c r="B19" s="21"/>
      <c r="C19" s="26">
        <v>59229.659028147857</v>
      </c>
      <c r="D19" s="22">
        <v>11712.499999999887</v>
      </c>
      <c r="E19" s="26">
        <v>2772</v>
      </c>
      <c r="F19" s="23">
        <f t="shared" si="0"/>
        <v>5.2524170274170299</v>
      </c>
      <c r="G19" s="10">
        <v>14559.700000000006</v>
      </c>
      <c r="H19" s="23">
        <f t="shared" si="1"/>
        <v>14559.700000000006</v>
      </c>
      <c r="K19" s="8"/>
      <c r="R19" s="8"/>
    </row>
    <row r="20" spans="1:18" x14ac:dyDescent="0.2">
      <c r="A20" s="20">
        <v>4</v>
      </c>
      <c r="B20" s="21"/>
      <c r="C20" s="26">
        <v>14564.052516835423</v>
      </c>
      <c r="D20" s="22">
        <v>2839.4000000000192</v>
      </c>
      <c r="E20" s="26">
        <v>1291</v>
      </c>
      <c r="F20" s="23">
        <f t="shared" si="0"/>
        <v>7.2872192099147917</v>
      </c>
      <c r="G20" s="10">
        <v>9407.7999999999956</v>
      </c>
      <c r="H20" s="23">
        <f t="shared" si="1"/>
        <v>9407.7999999999956</v>
      </c>
      <c r="K20" s="8"/>
      <c r="M20" s="8"/>
      <c r="R20" s="8"/>
    </row>
    <row r="21" spans="1:18" x14ac:dyDescent="0.2">
      <c r="A21" s="20">
        <v>5</v>
      </c>
      <c r="B21" s="21"/>
      <c r="C21" s="26">
        <v>3667.7044716825731</v>
      </c>
      <c r="D21" s="22">
        <v>759.54999999999848</v>
      </c>
      <c r="E21" s="26">
        <v>1156</v>
      </c>
      <c r="F21" s="23">
        <f t="shared" si="0"/>
        <v>3.8927335640138394</v>
      </c>
      <c r="G21" s="10">
        <v>4499.9999999999982</v>
      </c>
      <c r="H21" s="23">
        <f t="shared" si="1"/>
        <v>4499.9999999999982</v>
      </c>
      <c r="K21" s="8"/>
      <c r="M21" s="8"/>
      <c r="R21" s="8"/>
    </row>
    <row r="22" spans="1:18" x14ac:dyDescent="0.2">
      <c r="A22" s="20">
        <v>6</v>
      </c>
      <c r="B22" s="21"/>
      <c r="C22" s="26">
        <v>8010.5429000532913</v>
      </c>
      <c r="D22" s="22">
        <v>1550.4000000000192</v>
      </c>
      <c r="E22" s="26">
        <v>1238</v>
      </c>
      <c r="F22" s="23">
        <f t="shared" si="0"/>
        <v>7.6445072697899787</v>
      </c>
      <c r="G22" s="10">
        <v>9463.8999999999942</v>
      </c>
      <c r="H22" s="23">
        <f t="shared" si="1"/>
        <v>9463.8999999999942</v>
      </c>
      <c r="K22" s="8"/>
      <c r="M22" s="8"/>
      <c r="R22" s="8"/>
    </row>
    <row r="23" spans="1:18" x14ac:dyDescent="0.2">
      <c r="A23" s="20"/>
      <c r="B23" s="21"/>
      <c r="C23" s="26"/>
      <c r="D23" s="22"/>
      <c r="E23" s="26"/>
      <c r="F23" s="23"/>
      <c r="G23" s="10"/>
      <c r="H23" s="23"/>
      <c r="K23" s="8"/>
      <c r="M23" s="8"/>
      <c r="R23" s="8"/>
    </row>
    <row r="24" spans="1:18" x14ac:dyDescent="0.2">
      <c r="A24" s="20"/>
      <c r="B24" s="21"/>
      <c r="C24" s="26"/>
      <c r="D24" s="22"/>
      <c r="E24" s="23"/>
      <c r="F24" s="23"/>
      <c r="G24" s="10"/>
      <c r="H24" s="23"/>
      <c r="K24" s="8"/>
      <c r="M24" s="8"/>
      <c r="R24" s="8"/>
    </row>
    <row r="25" spans="1:18" x14ac:dyDescent="0.2">
      <c r="A25" s="21" t="s">
        <v>36</v>
      </c>
      <c r="B25" s="21"/>
      <c r="C25" s="21"/>
      <c r="D25" s="22">
        <v>4567.72</v>
      </c>
      <c r="E25" s="23"/>
      <c r="F25" s="23"/>
      <c r="G25" s="10">
        <f t="shared" ref="G25" si="2">E25*F25</f>
        <v>0</v>
      </c>
      <c r="H25" s="23">
        <f t="shared" si="1"/>
        <v>0</v>
      </c>
      <c r="M25" s="8"/>
    </row>
    <row r="26" spans="1:18" x14ac:dyDescent="0.2">
      <c r="A26" s="14" t="s">
        <v>37</v>
      </c>
      <c r="B26" s="15"/>
      <c r="C26" s="25">
        <f>SUM(C17:C25)</f>
        <v>129631.99999999999</v>
      </c>
      <c r="D26" s="11">
        <f>SUM(D17:D25)</f>
        <v>30248.469999999757</v>
      </c>
      <c r="E26" s="25">
        <f>SUM(E17:E25)</f>
        <v>10615</v>
      </c>
      <c r="F26" s="17" t="s">
        <v>38</v>
      </c>
      <c r="G26" s="16">
        <f>SUM(G17:G25)</f>
        <v>56586.399999999994</v>
      </c>
      <c r="H26" s="16">
        <f>SUM(H17:H25)</f>
        <v>56586.399999999994</v>
      </c>
    </row>
    <row r="27" spans="1:18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18" x14ac:dyDescent="0.2">
      <c r="A28" s="1" t="s">
        <v>40</v>
      </c>
    </row>
    <row r="30" spans="1:18" x14ac:dyDescent="0.2">
      <c r="D30" s="27"/>
    </row>
    <row r="31" spans="1:18" x14ac:dyDescent="0.2">
      <c r="D31" s="27"/>
    </row>
    <row r="32" spans="1:18" x14ac:dyDescent="0.2">
      <c r="D32" s="27"/>
    </row>
    <row r="34" spans="4:4" x14ac:dyDescent="0.2">
      <c r="D34" s="13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5"/>
  <sheetViews>
    <sheetView view="pageBreakPreview" topLeftCell="A11" zoomScaleNormal="100" zoomScaleSheetLayoutView="100" workbookViewId="0">
      <selection activeCell="C40" sqref="C40:E42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6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43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19">
        <v>2.0499999999999998</v>
      </c>
      <c r="H5" s="5"/>
      <c r="I5" s="5"/>
      <c r="J5" s="5"/>
    </row>
    <row r="6" spans="1:10" x14ac:dyDescent="0.2">
      <c r="A6" s="66" t="s">
        <v>73</v>
      </c>
      <c r="B6" s="66"/>
      <c r="C6" s="66"/>
      <c r="D6" s="66"/>
      <c r="E6" s="66"/>
      <c r="F6" s="66"/>
      <c r="G6" s="6">
        <f>+'2023-07'!G6+'2023-08'!G6+'2023-09'!G6</f>
        <v>182499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67" t="s">
        <v>74</v>
      </c>
      <c r="B11" s="68"/>
      <c r="C11" s="6">
        <f>$D$26</f>
        <v>80989.119999999253</v>
      </c>
      <c r="D11" s="10">
        <f>$G$26</f>
        <v>145805.19999999998</v>
      </c>
      <c r="E11" s="6">
        <f>$G$6</f>
        <v>182499</v>
      </c>
      <c r="F11" s="10">
        <f>$H$26</f>
        <v>145805.19999999998</v>
      </c>
      <c r="G11" s="11">
        <f>F11*$G$5</f>
        <v>298900.65999999992</v>
      </c>
      <c r="H11" s="11">
        <f>G11-E11-C11</f>
        <v>35412.540000000663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10" x14ac:dyDescent="0.2">
      <c r="A17" s="20">
        <v>1</v>
      </c>
      <c r="B17" s="21"/>
      <c r="C17" s="26">
        <f>'2023-07'!C17+'2023-08'!C17+'2023-09'!C17</f>
        <v>26962.380291596848</v>
      </c>
      <c r="D17" s="22">
        <f>+'2023-07'!D17+'2023-08'!D17+'2023-09'!D17</f>
        <v>5620.5500000000775</v>
      </c>
      <c r="E17" s="26">
        <f>+'2023-07'!E17+'2023-08'!E17+'2023-09'!E17</f>
        <v>4109</v>
      </c>
      <c r="F17" s="23">
        <f>+G17/E17</f>
        <v>4.4180822584570443</v>
      </c>
      <c r="G17" s="10">
        <f>'2023-07'!G17+'2023-08'!G17+'2023-09'!G17</f>
        <v>18153.899999999994</v>
      </c>
      <c r="H17" s="23">
        <f>G17</f>
        <v>18153.899999999994</v>
      </c>
    </row>
    <row r="18" spans="1:10" x14ac:dyDescent="0.2">
      <c r="A18" s="20">
        <v>2</v>
      </c>
      <c r="B18" s="21"/>
      <c r="C18" s="26">
        <f>'2023-07'!C18+'2023-08'!C18+'2023-09'!C18</f>
        <v>80588.921749073925</v>
      </c>
      <c r="D18" s="22">
        <f>+'2023-07'!D18+'2023-08'!D18+'2023-09'!D18</f>
        <v>17214.749999999585</v>
      </c>
      <c r="E18" s="26">
        <f>+'2023-07'!E18+'2023-08'!E18+'2023-09'!E18</f>
        <v>6616</v>
      </c>
      <c r="F18" s="23">
        <f t="shared" ref="F18:F22" si="0">+G18/E18</f>
        <v>4.5430320435308342</v>
      </c>
      <c r="G18" s="10">
        <f>'2023-07'!G18+'2023-08'!G18+'2023-09'!G18</f>
        <v>30056.699999999997</v>
      </c>
      <c r="H18" s="23">
        <f t="shared" ref="H18:H25" si="1">G18</f>
        <v>30056.699999999997</v>
      </c>
    </row>
    <row r="19" spans="1:10" x14ac:dyDescent="0.2">
      <c r="A19" s="20">
        <v>3</v>
      </c>
      <c r="B19" s="21"/>
      <c r="C19" s="26">
        <f>'2023-07'!C19+'2023-08'!C19+'2023-09'!C19</f>
        <v>142025.64320895344</v>
      </c>
      <c r="D19" s="22">
        <f>+'2023-07'!D19+'2023-08'!D19+'2023-09'!D19</f>
        <v>30700.649999999485</v>
      </c>
      <c r="E19" s="26">
        <f>+'2023-07'!E19+'2023-08'!E19+'2023-09'!E19</f>
        <v>6810</v>
      </c>
      <c r="F19" s="23">
        <f t="shared" si="0"/>
        <v>5.5133920704845822</v>
      </c>
      <c r="G19" s="10">
        <f>'2023-07'!G19+'2023-08'!G19+'2023-09'!G19</f>
        <v>37546.200000000004</v>
      </c>
      <c r="H19" s="23">
        <f t="shared" si="1"/>
        <v>37546.200000000004</v>
      </c>
    </row>
    <row r="20" spans="1:10" x14ac:dyDescent="0.2">
      <c r="A20" s="20">
        <v>4</v>
      </c>
      <c r="B20" s="21"/>
      <c r="C20" s="26">
        <f>'2023-07'!C20+'2023-08'!C20+'2023-09'!C20</f>
        <v>33058.231127110957</v>
      </c>
      <c r="D20" s="22">
        <f>+'2023-07'!D20+'2023-08'!D20+'2023-09'!D20</f>
        <v>6947.0000000000546</v>
      </c>
      <c r="E20" s="26">
        <f>+'2023-07'!E20+'2023-08'!E20+'2023-09'!E20</f>
        <v>3196</v>
      </c>
      <c r="F20" s="23">
        <f t="shared" si="0"/>
        <v>7.3265644555694607</v>
      </c>
      <c r="G20" s="10">
        <f>'2023-07'!G20+'2023-08'!G20+'2023-09'!G20</f>
        <v>23415.699999999997</v>
      </c>
      <c r="H20" s="23">
        <f t="shared" si="1"/>
        <v>23415.699999999997</v>
      </c>
    </row>
    <row r="21" spans="1:10" x14ac:dyDescent="0.2">
      <c r="A21" s="20">
        <v>5</v>
      </c>
      <c r="B21" s="21"/>
      <c r="C21" s="26">
        <f>'2023-07'!C21+'2023-08'!C21+'2023-09'!C21</f>
        <v>11640.903097389615</v>
      </c>
      <c r="D21" s="22">
        <f>+'2023-07'!D21+'2023-08'!D21+'2023-09'!D21</f>
        <v>2624.8499999999995</v>
      </c>
      <c r="E21" s="26">
        <f>+'2023-07'!E21+'2023-08'!E21+'2023-09'!E21</f>
        <v>2986</v>
      </c>
      <c r="F21" s="23">
        <f t="shared" si="0"/>
        <v>3.9823844608171473</v>
      </c>
      <c r="G21" s="10">
        <f>'2023-07'!G21+'2023-08'!G21+'2023-09'!G21</f>
        <v>11891.400000000001</v>
      </c>
      <c r="H21" s="23">
        <f t="shared" si="1"/>
        <v>11891.400000000001</v>
      </c>
    </row>
    <row r="22" spans="1:10" x14ac:dyDescent="0.2">
      <c r="A22" s="20">
        <v>6</v>
      </c>
      <c r="B22" s="21"/>
      <c r="C22" s="26">
        <f>'2023-07'!C22+'2023-08'!C22+'2023-09'!C22</f>
        <v>23894.920525875204</v>
      </c>
      <c r="D22" s="22">
        <f>+'2023-07'!D22+'2023-08'!D22+'2023-09'!D22</f>
        <v>5079.2000000000608</v>
      </c>
      <c r="E22" s="26">
        <f>+'2023-07'!E22+'2023-08'!E22+'2023-09'!E22</f>
        <v>3505</v>
      </c>
      <c r="F22" s="23">
        <f t="shared" si="0"/>
        <v>7.0588587731811661</v>
      </c>
      <c r="G22" s="10">
        <f>'2023-07'!G22+'2023-08'!G22+'2023-09'!G22</f>
        <v>24741.299999999988</v>
      </c>
      <c r="H22" s="23">
        <f t="shared" si="1"/>
        <v>24741.299999999988</v>
      </c>
    </row>
    <row r="23" spans="1:10" x14ac:dyDescent="0.2">
      <c r="A23" s="20"/>
      <c r="B23" s="21"/>
      <c r="C23" s="26"/>
      <c r="D23" s="22"/>
      <c r="E23" s="26"/>
      <c r="F23" s="23"/>
      <c r="G23" s="10"/>
      <c r="H23" s="23"/>
    </row>
    <row r="24" spans="1:10" x14ac:dyDescent="0.2">
      <c r="A24" s="20"/>
      <c r="B24" s="21"/>
      <c r="C24" s="26"/>
      <c r="D24" s="22"/>
      <c r="E24" s="26"/>
      <c r="F24" s="23"/>
      <c r="G24" s="10"/>
      <c r="H24" s="23"/>
    </row>
    <row r="25" spans="1:10" x14ac:dyDescent="0.2">
      <c r="A25" s="21" t="s">
        <v>36</v>
      </c>
      <c r="B25" s="21"/>
      <c r="C25" s="21"/>
      <c r="D25" s="22">
        <f>+'2023-07'!D25+'2023-08'!D25+'2023-09'!D25</f>
        <v>12802.119999999999</v>
      </c>
      <c r="E25" s="23"/>
      <c r="F25" s="23"/>
      <c r="G25" s="10">
        <v>0</v>
      </c>
      <c r="H25" s="23">
        <f t="shared" si="1"/>
        <v>0</v>
      </c>
    </row>
    <row r="26" spans="1:10" x14ac:dyDescent="0.2">
      <c r="A26" s="14" t="s">
        <v>37</v>
      </c>
      <c r="B26" s="15"/>
      <c r="C26" s="25">
        <f>SUM(C17:C25)</f>
        <v>318171</v>
      </c>
      <c r="D26" s="11">
        <f>SUM(D17:D25)</f>
        <v>80989.119999999253</v>
      </c>
      <c r="E26" s="25">
        <f>SUM(E17:E25)</f>
        <v>27222</v>
      </c>
      <c r="F26" s="17" t="s">
        <v>38</v>
      </c>
      <c r="G26" s="16">
        <f>SUM(G17:G25)</f>
        <v>145805.19999999998</v>
      </c>
      <c r="H26" s="16">
        <f>SUM(H17:H25)</f>
        <v>145805.19999999998</v>
      </c>
    </row>
    <row r="27" spans="1:10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10" x14ac:dyDescent="0.2">
      <c r="A28" s="1" t="s">
        <v>40</v>
      </c>
    </row>
    <row r="31" spans="1:10" ht="15" x14ac:dyDescent="0.25">
      <c r="A31" s="64" t="s">
        <v>43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0" ht="15" x14ac:dyDescent="0.25">
      <c r="A32" s="2" t="s">
        <v>2</v>
      </c>
      <c r="B32" s="3"/>
      <c r="C32" s="65" t="s">
        <v>3</v>
      </c>
      <c r="D32" s="65"/>
      <c r="E32" s="65"/>
      <c r="F32" s="65"/>
      <c r="G32" s="65"/>
      <c r="H32"/>
      <c r="I32"/>
      <c r="J32"/>
    </row>
    <row r="33" spans="1:10" x14ac:dyDescent="0.2">
      <c r="A33" s="66" t="s">
        <v>4</v>
      </c>
      <c r="B33" s="66"/>
      <c r="C33" s="66"/>
      <c r="D33" s="66"/>
      <c r="E33" s="66"/>
      <c r="F33" s="66"/>
      <c r="G33" s="4">
        <v>650000</v>
      </c>
      <c r="H33" s="5"/>
      <c r="I33" s="5"/>
      <c r="J33" s="5"/>
    </row>
    <row r="34" spans="1:10" x14ac:dyDescent="0.2">
      <c r="A34" s="66" t="s">
        <v>46</v>
      </c>
      <c r="B34" s="66"/>
      <c r="C34" s="66"/>
      <c r="D34" s="66"/>
      <c r="E34" s="66"/>
      <c r="F34" s="66"/>
      <c r="G34" s="19">
        <v>2.0499999999999998</v>
      </c>
      <c r="H34" s="5"/>
      <c r="I34" s="5"/>
      <c r="J34" s="5"/>
    </row>
    <row r="35" spans="1:10" x14ac:dyDescent="0.2">
      <c r="A35" s="66" t="s">
        <v>75</v>
      </c>
      <c r="B35" s="66"/>
      <c r="C35" s="66"/>
      <c r="D35" s="66"/>
      <c r="E35" s="66"/>
      <c r="F35" s="66"/>
      <c r="G35" s="6">
        <f>G6</f>
        <v>182499</v>
      </c>
      <c r="H35" s="5"/>
      <c r="I35" s="5"/>
      <c r="J35" s="5"/>
    </row>
    <row r="37" spans="1:10" x14ac:dyDescent="0.2">
      <c r="A37" s="1" t="s">
        <v>48</v>
      </c>
    </row>
    <row r="38" spans="1:10" ht="114.75" x14ac:dyDescent="0.2">
      <c r="A38" s="69" t="s">
        <v>49</v>
      </c>
      <c r="B38" s="70"/>
      <c r="C38" s="7" t="s">
        <v>26</v>
      </c>
      <c r="D38" s="7" t="s">
        <v>50</v>
      </c>
      <c r="E38" s="7" t="s">
        <v>12</v>
      </c>
      <c r="F38" s="7" t="s">
        <v>51</v>
      </c>
      <c r="G38" s="7" t="s">
        <v>52</v>
      </c>
      <c r="H38" s="7" t="s">
        <v>14</v>
      </c>
      <c r="I38" s="7" t="s">
        <v>53</v>
      </c>
      <c r="J38" s="7" t="s">
        <v>54</v>
      </c>
    </row>
    <row r="39" spans="1:10" ht="25.5" x14ac:dyDescent="0.2">
      <c r="A39" s="71" t="s">
        <v>15</v>
      </c>
      <c r="B39" s="72"/>
      <c r="C39" s="9" t="s">
        <v>29</v>
      </c>
      <c r="D39" s="9" t="s">
        <v>30</v>
      </c>
      <c r="E39" s="9" t="s">
        <v>31</v>
      </c>
      <c r="F39" s="9" t="s">
        <v>55</v>
      </c>
      <c r="G39" s="9" t="s">
        <v>56</v>
      </c>
      <c r="H39" s="9" t="s">
        <v>57</v>
      </c>
      <c r="I39" s="9" t="s">
        <v>58</v>
      </c>
      <c r="J39" s="9" t="s">
        <v>59</v>
      </c>
    </row>
    <row r="40" spans="1:10" x14ac:dyDescent="0.2">
      <c r="A40" s="73">
        <v>7</v>
      </c>
      <c r="B40" s="74"/>
      <c r="C40" s="28">
        <f>'2023-07'!D26</f>
        <v>23338.759999999787</v>
      </c>
      <c r="D40" s="29">
        <f>'2023-07'!H26</f>
        <v>45725.399999999994</v>
      </c>
      <c r="E40" s="29">
        <f>D40</f>
        <v>45725.399999999994</v>
      </c>
      <c r="F40" s="30">
        <f>E40*$G$34</f>
        <v>93737.069999999978</v>
      </c>
      <c r="G40" s="30">
        <v>50833</v>
      </c>
      <c r="H40" s="30">
        <f>F40-G40-C40</f>
        <v>19565.31000000019</v>
      </c>
      <c r="I40" s="31"/>
      <c r="J40" s="51">
        <f>H40+I40</f>
        <v>19565.31000000019</v>
      </c>
    </row>
    <row r="41" spans="1:10" x14ac:dyDescent="0.2">
      <c r="A41" s="75">
        <v>8</v>
      </c>
      <c r="B41" s="76"/>
      <c r="C41" s="32">
        <f>'2023-08'!D26</f>
        <v>26376.449999999782</v>
      </c>
      <c r="D41" s="33">
        <f>'2023-08'!H26</f>
        <v>47404.399999999994</v>
      </c>
      <c r="E41" s="33">
        <f t="shared" ref="E41:E42" si="2">D41</f>
        <v>47404.399999999994</v>
      </c>
      <c r="F41" s="34">
        <f t="shared" ref="F41:F42" si="3">E41*$G$34</f>
        <v>97179.019999999975</v>
      </c>
      <c r="G41" s="34">
        <v>80833</v>
      </c>
      <c r="H41" s="34">
        <f t="shared" ref="H41:H42" si="4">F41-G41-C41</f>
        <v>-10030.429999999807</v>
      </c>
      <c r="I41" s="31"/>
      <c r="J41" s="37">
        <f t="shared" ref="J41:J42" si="5">H41+I41</f>
        <v>-10030.429999999807</v>
      </c>
    </row>
    <row r="42" spans="1:10" x14ac:dyDescent="0.2">
      <c r="A42" s="75">
        <v>9</v>
      </c>
      <c r="B42" s="76"/>
      <c r="C42" s="32">
        <f>'2023-09'!D26</f>
        <v>31273.909999999691</v>
      </c>
      <c r="D42" s="33">
        <f>'2023-09'!H26</f>
        <v>52675.399999999987</v>
      </c>
      <c r="E42" s="33">
        <f t="shared" si="2"/>
        <v>52675.399999999987</v>
      </c>
      <c r="F42" s="34">
        <f t="shared" si="3"/>
        <v>107984.56999999996</v>
      </c>
      <c r="G42" s="34">
        <v>50833</v>
      </c>
      <c r="H42" s="34">
        <f t="shared" si="4"/>
        <v>25877.660000000273</v>
      </c>
      <c r="I42" s="31"/>
      <c r="J42" s="37">
        <f t="shared" si="5"/>
        <v>25877.660000000273</v>
      </c>
    </row>
    <row r="43" spans="1:10" x14ac:dyDescent="0.2">
      <c r="A43" s="75"/>
      <c r="B43" s="76"/>
      <c r="C43" s="35"/>
      <c r="D43" s="36"/>
      <c r="E43" s="36"/>
      <c r="F43" s="37"/>
      <c r="G43" s="37"/>
      <c r="H43" s="37"/>
      <c r="I43" s="38"/>
      <c r="J43" s="37"/>
    </row>
    <row r="44" spans="1:10" x14ac:dyDescent="0.2">
      <c r="A44" s="75"/>
      <c r="B44" s="76"/>
      <c r="C44" s="35"/>
      <c r="D44" s="36"/>
      <c r="E44" s="36"/>
      <c r="F44" s="37"/>
      <c r="G44" s="37"/>
      <c r="H44" s="37"/>
      <c r="I44" s="38"/>
      <c r="J44" s="37"/>
    </row>
    <row r="45" spans="1:10" x14ac:dyDescent="0.2">
      <c r="A45" s="75"/>
      <c r="B45" s="76"/>
      <c r="C45" s="35"/>
      <c r="D45" s="36"/>
      <c r="E45" s="36"/>
      <c r="F45" s="37"/>
      <c r="G45" s="37"/>
      <c r="H45" s="37"/>
      <c r="I45" s="38"/>
      <c r="J45" s="37"/>
    </row>
    <row r="46" spans="1:10" x14ac:dyDescent="0.2">
      <c r="A46" s="75"/>
      <c r="B46" s="76"/>
      <c r="C46" s="35"/>
      <c r="D46" s="36"/>
      <c r="E46" s="36"/>
      <c r="F46" s="37"/>
      <c r="G46" s="37"/>
      <c r="H46" s="37"/>
      <c r="I46" s="38"/>
      <c r="J46" s="37"/>
    </row>
    <row r="47" spans="1:10" x14ac:dyDescent="0.2">
      <c r="A47" s="75"/>
      <c r="B47" s="76"/>
      <c r="C47" s="35"/>
      <c r="D47" s="36"/>
      <c r="E47" s="36"/>
      <c r="F47" s="37"/>
      <c r="G47" s="37"/>
      <c r="H47" s="37"/>
      <c r="I47" s="38"/>
      <c r="J47" s="37"/>
    </row>
    <row r="48" spans="1:10" x14ac:dyDescent="0.2">
      <c r="A48" s="75"/>
      <c r="B48" s="76"/>
      <c r="C48" s="35"/>
      <c r="D48" s="36"/>
      <c r="E48" s="36"/>
      <c r="F48" s="37"/>
      <c r="G48" s="37"/>
      <c r="H48" s="37"/>
      <c r="I48" s="38"/>
      <c r="J48" s="37"/>
    </row>
    <row r="49" spans="1:10" x14ac:dyDescent="0.2">
      <c r="A49" s="75"/>
      <c r="B49" s="76"/>
      <c r="C49" s="35"/>
      <c r="D49" s="36"/>
      <c r="E49" s="36"/>
      <c r="F49" s="37"/>
      <c r="G49" s="37"/>
      <c r="H49" s="37"/>
      <c r="I49" s="38"/>
      <c r="J49" s="37"/>
    </row>
    <row r="50" spans="1:10" x14ac:dyDescent="0.2">
      <c r="A50" s="75"/>
      <c r="B50" s="76"/>
      <c r="C50" s="35"/>
      <c r="D50" s="36"/>
      <c r="E50" s="36"/>
      <c r="F50" s="37"/>
      <c r="G50" s="37"/>
      <c r="H50" s="37"/>
      <c r="I50" s="38"/>
      <c r="J50" s="37"/>
    </row>
    <row r="51" spans="1:10" x14ac:dyDescent="0.2">
      <c r="A51" s="79"/>
      <c r="B51" s="80"/>
      <c r="C51" s="39"/>
      <c r="D51" s="40"/>
      <c r="E51" s="40"/>
      <c r="F51" s="41"/>
      <c r="G51" s="41"/>
      <c r="H51" s="41"/>
      <c r="I51" s="42"/>
      <c r="J51" s="41"/>
    </row>
    <row r="52" spans="1:10" x14ac:dyDescent="0.2">
      <c r="A52" s="81" t="s">
        <v>37</v>
      </c>
      <c r="B52" s="82"/>
      <c r="C52" s="43">
        <f>SUM(C40:C51)</f>
        <v>80989.119999999268</v>
      </c>
      <c r="D52" s="44">
        <f t="shared" ref="D52:J52" si="6">SUM(D40:D51)</f>
        <v>145805.19999999998</v>
      </c>
      <c r="E52" s="44">
        <f t="shared" si="6"/>
        <v>145805.19999999998</v>
      </c>
      <c r="F52" s="43">
        <f t="shared" si="6"/>
        <v>298900.65999999992</v>
      </c>
      <c r="G52" s="43">
        <f t="shared" si="6"/>
        <v>182499</v>
      </c>
      <c r="H52" s="43">
        <f t="shared" si="6"/>
        <v>35412.540000000656</v>
      </c>
      <c r="I52" s="43">
        <f t="shared" si="6"/>
        <v>0</v>
      </c>
      <c r="J52" s="52">
        <f t="shared" si="6"/>
        <v>35412.540000000656</v>
      </c>
    </row>
    <row r="53" spans="1:10" x14ac:dyDescent="0.2">
      <c r="A53" s="77" t="s">
        <v>60</v>
      </c>
      <c r="B53" s="78"/>
      <c r="C53" s="45"/>
      <c r="D53" s="46"/>
      <c r="E53" s="46"/>
      <c r="F53" s="46"/>
      <c r="G53" s="46"/>
      <c r="H53" s="47"/>
      <c r="I53" s="46"/>
      <c r="J53" s="53"/>
    </row>
    <row r="54" spans="1:10" x14ac:dyDescent="0.2">
      <c r="A54" s="77" t="s">
        <v>61</v>
      </c>
      <c r="B54" s="78"/>
      <c r="C54" s="43">
        <f>SUM(C52:C53)</f>
        <v>80989.119999999268</v>
      </c>
      <c r="D54" s="48"/>
      <c r="E54" s="48"/>
      <c r="F54" s="48" t="s">
        <v>62</v>
      </c>
      <c r="G54" s="49"/>
      <c r="H54" s="50">
        <f>H52</f>
        <v>35412.540000000656</v>
      </c>
      <c r="I54" s="43"/>
      <c r="J54" s="54">
        <f>J52</f>
        <v>35412.540000000656</v>
      </c>
    </row>
    <row r="55" spans="1:10" x14ac:dyDescent="0.2">
      <c r="A55" s="61" t="s">
        <v>39</v>
      </c>
      <c r="B55" s="62"/>
      <c r="C55" s="62"/>
      <c r="D55" s="62"/>
      <c r="E55" s="62"/>
      <c r="F55" s="62"/>
      <c r="G55" s="62"/>
      <c r="H55" s="62"/>
    </row>
  </sheetData>
  <mergeCells count="33">
    <mergeCell ref="C32:G32"/>
    <mergeCell ref="A1:J1"/>
    <mergeCell ref="A2:H2"/>
    <mergeCell ref="C3:G3"/>
    <mergeCell ref="A4:F4"/>
    <mergeCell ref="A5:F5"/>
    <mergeCell ref="A6:F6"/>
    <mergeCell ref="A9:B9"/>
    <mergeCell ref="A10:B10"/>
    <mergeCell ref="A11:B11"/>
    <mergeCell ref="A27:H27"/>
    <mergeCell ref="A31:J31"/>
    <mergeCell ref="A46:B46"/>
    <mergeCell ref="A33:F33"/>
    <mergeCell ref="A34:F34"/>
    <mergeCell ref="A35:F35"/>
    <mergeCell ref="A38:B38"/>
    <mergeCell ref="A39:B39"/>
    <mergeCell ref="A40:B40"/>
    <mergeCell ref="A41:B41"/>
    <mergeCell ref="A42:B42"/>
    <mergeCell ref="A43:B43"/>
    <mergeCell ref="A44:B44"/>
    <mergeCell ref="A45:B45"/>
    <mergeCell ref="A53:B53"/>
    <mergeCell ref="A54:B54"/>
    <mergeCell ref="A55:H55"/>
    <mergeCell ref="A47:B47"/>
    <mergeCell ref="A48:B48"/>
    <mergeCell ref="A49:B49"/>
    <mergeCell ref="A50:B50"/>
    <mergeCell ref="A51:B51"/>
    <mergeCell ref="A52:B52"/>
  </mergeCells>
  <pageMargins left="0.25" right="0.25" top="0.75" bottom="0.75" header="0.3" footer="0.3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view="pageBreakPreview" zoomScaleNormal="100" zoomScaleSheetLayoutView="100" workbookViewId="0">
      <selection activeCell="F31" sqref="F31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5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2.0870000000000002</v>
      </c>
      <c r="H5" s="5"/>
      <c r="I5" s="5"/>
      <c r="J5" s="5"/>
    </row>
    <row r="6" spans="1:10" x14ac:dyDescent="0.2">
      <c r="A6" s="66" t="s">
        <v>76</v>
      </c>
      <c r="B6" s="66"/>
      <c r="C6" s="66"/>
      <c r="D6" s="66"/>
      <c r="E6" s="66"/>
      <c r="F6" s="66"/>
      <c r="G6" s="6">
        <v>50833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45231</v>
      </c>
      <c r="B11" s="60"/>
      <c r="C11" s="6">
        <f>$D$26</f>
        <v>27265.429999999651</v>
      </c>
      <c r="D11" s="10">
        <f>$G$26</f>
        <v>53973.999999999985</v>
      </c>
      <c r="E11" s="6">
        <f>$G$6</f>
        <v>50833</v>
      </c>
      <c r="F11" s="10">
        <f>$H$26</f>
        <v>53973.999999999985</v>
      </c>
      <c r="G11" s="11">
        <f>F11*$G$5</f>
        <v>112643.73799999998</v>
      </c>
      <c r="H11" s="11">
        <f>G11-E11-C11</f>
        <v>34545.308000000332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20" x14ac:dyDescent="0.2">
      <c r="A17" s="20">
        <v>1</v>
      </c>
      <c r="B17" s="21"/>
      <c r="C17" s="26">
        <v>12691.645088829897</v>
      </c>
      <c r="D17" s="22">
        <v>2432.3500000000417</v>
      </c>
      <c r="E17" s="26">
        <v>1480</v>
      </c>
      <c r="F17" s="23">
        <f>+G17/E17</f>
        <v>4.4209459459459444</v>
      </c>
      <c r="G17" s="10">
        <v>6542.9999999999973</v>
      </c>
      <c r="H17" s="23">
        <f>G17</f>
        <v>6542.9999999999973</v>
      </c>
    </row>
    <row r="18" spans="1:20" x14ac:dyDescent="0.2">
      <c r="A18" s="20">
        <v>2</v>
      </c>
      <c r="B18" s="21"/>
      <c r="C18" s="26">
        <v>31337.670308352055</v>
      </c>
      <c r="D18" s="22">
        <v>6149.2999999998165</v>
      </c>
      <c r="E18" s="26">
        <v>2480</v>
      </c>
      <c r="F18" s="23">
        <f t="shared" ref="F18:F22" si="0">+G18/E18</f>
        <v>4.5221774193548372</v>
      </c>
      <c r="G18" s="10">
        <v>11214.999999999996</v>
      </c>
      <c r="H18" s="23">
        <f t="shared" ref="H18:H25" si="1">G18</f>
        <v>11214.999999999996</v>
      </c>
      <c r="T18" s="8"/>
    </row>
    <row r="19" spans="1:20" x14ac:dyDescent="0.2">
      <c r="A19" s="20">
        <v>3</v>
      </c>
      <c r="B19" s="21"/>
      <c r="C19" s="26">
        <v>55463.889319991831</v>
      </c>
      <c r="D19" s="22">
        <v>10794.049999999741</v>
      </c>
      <c r="E19" s="26">
        <v>2640</v>
      </c>
      <c r="F19" s="23">
        <f t="shared" si="0"/>
        <v>5.2405303030303054</v>
      </c>
      <c r="G19" s="10">
        <v>13835.000000000007</v>
      </c>
      <c r="H19" s="23">
        <f t="shared" si="1"/>
        <v>13835.000000000007</v>
      </c>
      <c r="L19" s="8"/>
      <c r="T19" s="8"/>
    </row>
    <row r="20" spans="1:20" x14ac:dyDescent="0.2">
      <c r="A20" s="20">
        <v>4</v>
      </c>
      <c r="B20" s="21"/>
      <c r="C20" s="26">
        <v>12516.60986318154</v>
      </c>
      <c r="D20" s="22">
        <v>2401.1000000000276</v>
      </c>
      <c r="E20" s="26">
        <v>1250</v>
      </c>
      <c r="F20" s="23">
        <f t="shared" si="0"/>
        <v>7.2815999999999956</v>
      </c>
      <c r="G20" s="10">
        <v>9101.9999999999945</v>
      </c>
      <c r="H20" s="23">
        <f t="shared" si="1"/>
        <v>9101.9999999999945</v>
      </c>
      <c r="L20" s="8"/>
      <c r="M20" s="8"/>
      <c r="T20" s="8"/>
    </row>
    <row r="21" spans="1:20" x14ac:dyDescent="0.2">
      <c r="A21" s="20">
        <v>5</v>
      </c>
      <c r="B21" s="21"/>
      <c r="C21" s="26">
        <v>2918.3145803553198</v>
      </c>
      <c r="D21" s="22">
        <v>564.34999999999786</v>
      </c>
      <c r="E21" s="26">
        <v>1100</v>
      </c>
      <c r="F21" s="23">
        <f t="shared" si="0"/>
        <v>3.9109090909090902</v>
      </c>
      <c r="G21" s="10">
        <v>4301.9999999999991</v>
      </c>
      <c r="H21" s="23">
        <f t="shared" si="1"/>
        <v>4301.9999999999991</v>
      </c>
      <c r="L21" s="8"/>
      <c r="M21" s="8"/>
      <c r="T21" s="8"/>
    </row>
    <row r="22" spans="1:20" x14ac:dyDescent="0.2">
      <c r="A22" s="20">
        <v>6</v>
      </c>
      <c r="B22" s="21"/>
      <c r="C22" s="26">
        <v>9747.8708392893604</v>
      </c>
      <c r="D22" s="22">
        <v>1849.350000000027</v>
      </c>
      <c r="E22" s="26">
        <v>1160</v>
      </c>
      <c r="F22" s="23">
        <f t="shared" si="0"/>
        <v>7.7387931034482715</v>
      </c>
      <c r="G22" s="10">
        <v>8976.9999999999945</v>
      </c>
      <c r="H22" s="23">
        <f t="shared" si="1"/>
        <v>8976.9999999999945</v>
      </c>
      <c r="L22" s="8"/>
      <c r="M22" s="8"/>
      <c r="T22" s="8"/>
    </row>
    <row r="23" spans="1:20" x14ac:dyDescent="0.2">
      <c r="A23" s="20"/>
      <c r="B23" s="21"/>
      <c r="C23" s="26"/>
      <c r="D23" s="22"/>
      <c r="E23" s="26"/>
      <c r="F23" s="23"/>
      <c r="G23" s="10"/>
      <c r="H23" s="23"/>
      <c r="L23" s="8"/>
      <c r="M23" s="8"/>
      <c r="T23" s="8"/>
    </row>
    <row r="24" spans="1:20" x14ac:dyDescent="0.2">
      <c r="A24" s="20"/>
      <c r="B24" s="21"/>
      <c r="C24" s="26"/>
      <c r="D24" s="22"/>
      <c r="E24" s="23"/>
      <c r="F24" s="23"/>
      <c r="G24" s="10"/>
      <c r="H24" s="23"/>
      <c r="L24" s="8"/>
      <c r="M24" s="8"/>
    </row>
    <row r="25" spans="1:20" x14ac:dyDescent="0.2">
      <c r="A25" s="21" t="s">
        <v>36</v>
      </c>
      <c r="B25" s="21"/>
      <c r="C25" s="21"/>
      <c r="D25" s="22">
        <v>3074.93</v>
      </c>
      <c r="E25" s="23"/>
      <c r="F25" s="23"/>
      <c r="G25" s="10">
        <f t="shared" ref="G25" si="2">E25*F25</f>
        <v>0</v>
      </c>
      <c r="H25" s="23">
        <f t="shared" si="1"/>
        <v>0</v>
      </c>
      <c r="M25" s="8"/>
    </row>
    <row r="26" spans="1:20" x14ac:dyDescent="0.2">
      <c r="A26" s="14" t="s">
        <v>37</v>
      </c>
      <c r="B26" s="15"/>
      <c r="C26" s="25">
        <f>SUM(C17:C25)</f>
        <v>124676.00000000001</v>
      </c>
      <c r="D26" s="11">
        <f>SUM(D17:D25)</f>
        <v>27265.429999999651</v>
      </c>
      <c r="E26" s="25">
        <f>SUM(E17:E25)</f>
        <v>10110</v>
      </c>
      <c r="F26" s="17" t="s">
        <v>38</v>
      </c>
      <c r="G26" s="16">
        <f>SUM(G17:G25)</f>
        <v>53973.999999999985</v>
      </c>
      <c r="H26" s="16">
        <f>SUM(H17:H25)</f>
        <v>53973.999999999985</v>
      </c>
    </row>
    <row r="27" spans="1:20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20" x14ac:dyDescent="0.2">
      <c r="A28" s="1" t="s">
        <v>40</v>
      </c>
    </row>
    <row r="30" spans="1:20" x14ac:dyDescent="0.2">
      <c r="D30" s="27"/>
    </row>
    <row r="31" spans="1:20" x14ac:dyDescent="0.2">
      <c r="D31" s="27"/>
    </row>
    <row r="32" spans="1:20" x14ac:dyDescent="0.2">
      <c r="D32" s="27"/>
    </row>
    <row r="34" spans="4:4" x14ac:dyDescent="0.2">
      <c r="D34" s="13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view="pageBreakPreview" topLeftCell="A15" zoomScaleNormal="100" zoomScaleSheetLayoutView="100" workbookViewId="0">
      <selection activeCell="D29" sqref="D29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5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2.0870000000000002</v>
      </c>
      <c r="H5" s="5"/>
      <c r="I5" s="5"/>
      <c r="J5" s="5"/>
    </row>
    <row r="6" spans="1:10" x14ac:dyDescent="0.2">
      <c r="A6" s="66" t="s">
        <v>77</v>
      </c>
      <c r="B6" s="66"/>
      <c r="C6" s="66"/>
      <c r="D6" s="66"/>
      <c r="E6" s="66"/>
      <c r="F6" s="66"/>
      <c r="G6" s="6">
        <v>50836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45261</v>
      </c>
      <c r="B11" s="60"/>
      <c r="C11" s="6">
        <f>$D$26</f>
        <v>-7504.0300000003954</v>
      </c>
      <c r="D11" s="10">
        <f>$G$26</f>
        <v>52166.400000000001</v>
      </c>
      <c r="E11" s="6">
        <f>$G$6</f>
        <v>50836</v>
      </c>
      <c r="F11" s="10">
        <f>$H$26</f>
        <v>52166.400000000001</v>
      </c>
      <c r="G11" s="11">
        <f>F11*$G$5</f>
        <v>108871.27680000001</v>
      </c>
      <c r="H11" s="11">
        <f>G11-E11-C11</f>
        <v>65539.306800000399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14" x14ac:dyDescent="0.2">
      <c r="A17" s="20">
        <v>1</v>
      </c>
      <c r="B17" s="21"/>
      <c r="C17" s="26">
        <v>11219.496949359365</v>
      </c>
      <c r="D17" s="22">
        <v>2210.1500000000387</v>
      </c>
      <c r="E17" s="26">
        <v>1471</v>
      </c>
      <c r="F17" s="23">
        <f>+G17/E17</f>
        <v>4.573827328348063</v>
      </c>
      <c r="G17" s="10">
        <v>6728.1</v>
      </c>
      <c r="H17" s="23">
        <f>G17</f>
        <v>6728.1</v>
      </c>
    </row>
    <row r="18" spans="1:14" x14ac:dyDescent="0.2">
      <c r="A18" s="20">
        <v>2</v>
      </c>
      <c r="B18" s="21"/>
      <c r="C18" s="26">
        <v>26383.177242220867</v>
      </c>
      <c r="D18" s="22">
        <v>5273.699999999857</v>
      </c>
      <c r="E18" s="26">
        <v>2353</v>
      </c>
      <c r="F18" s="23">
        <f t="shared" ref="F18:F22" si="0">+G18/E18</f>
        <v>4.5251593710157261</v>
      </c>
      <c r="G18" s="10">
        <v>10647.700000000003</v>
      </c>
      <c r="H18" s="23">
        <f t="shared" ref="H18:H25" si="1">G18</f>
        <v>10647.700000000003</v>
      </c>
    </row>
    <row r="19" spans="1:14" x14ac:dyDescent="0.2">
      <c r="A19" s="20">
        <v>3</v>
      </c>
      <c r="B19" s="21"/>
      <c r="C19" s="26">
        <v>45819.462172056134</v>
      </c>
      <c r="D19" s="22">
        <v>9206.8499999996802</v>
      </c>
      <c r="E19" s="26">
        <v>2484</v>
      </c>
      <c r="F19" s="23">
        <f t="shared" si="0"/>
        <v>5.3162238325281814</v>
      </c>
      <c r="G19" s="10">
        <v>13205.500000000004</v>
      </c>
      <c r="H19" s="23">
        <f t="shared" si="1"/>
        <v>13205.500000000004</v>
      </c>
    </row>
    <row r="20" spans="1:14" x14ac:dyDescent="0.2">
      <c r="A20" s="20">
        <v>4</v>
      </c>
      <c r="B20" s="21"/>
      <c r="C20" s="26">
        <v>10878.564368517389</v>
      </c>
      <c r="D20" s="22">
        <v>2163.5500000000261</v>
      </c>
      <c r="E20" s="26">
        <v>1192</v>
      </c>
      <c r="F20" s="23">
        <f t="shared" si="0"/>
        <v>7.2864932885906013</v>
      </c>
      <c r="G20" s="10">
        <v>8685.4999999999964</v>
      </c>
      <c r="H20" s="23">
        <f t="shared" si="1"/>
        <v>8685.4999999999964</v>
      </c>
      <c r="M20" s="8"/>
      <c r="N20" s="8"/>
    </row>
    <row r="21" spans="1:14" x14ac:dyDescent="0.2">
      <c r="A21" s="20">
        <v>5</v>
      </c>
      <c r="B21" s="21"/>
      <c r="C21" s="26">
        <v>2439.7010372178156</v>
      </c>
      <c r="D21" s="22">
        <v>500.94999999999828</v>
      </c>
      <c r="E21" s="26">
        <v>1179</v>
      </c>
      <c r="F21" s="23">
        <f t="shared" si="0"/>
        <v>3.6619168787107723</v>
      </c>
      <c r="G21" s="10">
        <v>4317.4000000000005</v>
      </c>
      <c r="H21" s="23">
        <f t="shared" si="1"/>
        <v>4317.4000000000005</v>
      </c>
      <c r="M21" s="8"/>
      <c r="N21" s="8"/>
    </row>
    <row r="22" spans="1:14" x14ac:dyDescent="0.2">
      <c r="A22" s="20">
        <v>6</v>
      </c>
      <c r="B22" s="21"/>
      <c r="C22" s="26">
        <v>5789.5982306284322</v>
      </c>
      <c r="D22" s="22">
        <v>1118.9000000000085</v>
      </c>
      <c r="E22" s="26">
        <v>1131</v>
      </c>
      <c r="F22" s="23">
        <f t="shared" si="0"/>
        <v>7.588152077807246</v>
      </c>
      <c r="G22" s="10">
        <v>8582.1999999999953</v>
      </c>
      <c r="H22" s="23">
        <f t="shared" si="1"/>
        <v>8582.1999999999953</v>
      </c>
      <c r="M22" s="8"/>
      <c r="N22" s="8"/>
    </row>
    <row r="23" spans="1:14" x14ac:dyDescent="0.2">
      <c r="A23" s="20"/>
      <c r="B23" s="21"/>
      <c r="C23" s="26"/>
      <c r="D23" s="22"/>
      <c r="E23" s="26"/>
      <c r="F23" s="23"/>
      <c r="G23" s="10"/>
      <c r="H23" s="23"/>
      <c r="M23" s="8"/>
      <c r="N23" s="8"/>
    </row>
    <row r="24" spans="1:14" x14ac:dyDescent="0.2">
      <c r="A24" s="20"/>
      <c r="B24" s="21"/>
      <c r="C24" s="26"/>
      <c r="D24" s="22"/>
      <c r="E24" s="23"/>
      <c r="F24" s="23"/>
      <c r="G24" s="10"/>
      <c r="H24" s="23"/>
      <c r="M24" s="8"/>
      <c r="N24" s="8"/>
    </row>
    <row r="25" spans="1:14" x14ac:dyDescent="0.2">
      <c r="A25" s="21" t="s">
        <v>36</v>
      </c>
      <c r="B25" s="21"/>
      <c r="C25" s="21"/>
      <c r="D25" s="22">
        <v>-27978.13</v>
      </c>
      <c r="E25" s="23"/>
      <c r="F25" s="23"/>
      <c r="G25" s="10">
        <f t="shared" ref="G25" si="2">E25*F25</f>
        <v>0</v>
      </c>
      <c r="H25" s="23">
        <f t="shared" si="1"/>
        <v>0</v>
      </c>
      <c r="M25" s="8"/>
      <c r="N25" s="8"/>
    </row>
    <row r="26" spans="1:14" x14ac:dyDescent="0.2">
      <c r="A26" s="14" t="s">
        <v>37</v>
      </c>
      <c r="B26" s="15"/>
      <c r="C26" s="25">
        <f>SUM(C17:C25)</f>
        <v>102530</v>
      </c>
      <c r="D26" s="11">
        <f>SUM(D17:D25)</f>
        <v>-7504.0300000003954</v>
      </c>
      <c r="E26" s="25">
        <f>SUM(E17:E25)</f>
        <v>9810</v>
      </c>
      <c r="F26" s="17" t="s">
        <v>38</v>
      </c>
      <c r="G26" s="16">
        <f>SUM(G17:G25)</f>
        <v>52166.400000000001</v>
      </c>
      <c r="H26" s="16">
        <f>SUM(H17:H25)</f>
        <v>52166.400000000001</v>
      </c>
    </row>
    <row r="27" spans="1:14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14" x14ac:dyDescent="0.2">
      <c r="A28" s="1" t="s">
        <v>40</v>
      </c>
    </row>
    <row r="30" spans="1:14" x14ac:dyDescent="0.2">
      <c r="D30" s="27"/>
    </row>
    <row r="31" spans="1:14" x14ac:dyDescent="0.2">
      <c r="D31" s="27"/>
    </row>
    <row r="32" spans="1:14" x14ac:dyDescent="0.2">
      <c r="D32" s="27"/>
    </row>
    <row r="34" spans="4:4" x14ac:dyDescent="0.2">
      <c r="D34" s="13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5"/>
  <sheetViews>
    <sheetView view="pageBreakPreview" zoomScaleNormal="100" zoomScaleSheetLayoutView="100" workbookViewId="0">
      <selection activeCell="I18" sqref="I18:J21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6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43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19">
        <v>2.0870000000000002</v>
      </c>
      <c r="H5" s="5"/>
      <c r="I5" s="5"/>
      <c r="J5" s="5"/>
    </row>
    <row r="6" spans="1:10" x14ac:dyDescent="0.2">
      <c r="A6" s="66" t="s">
        <v>78</v>
      </c>
      <c r="B6" s="66"/>
      <c r="C6" s="66"/>
      <c r="D6" s="66"/>
      <c r="E6" s="66"/>
      <c r="F6" s="66"/>
      <c r="G6" s="6">
        <f>'2023-10'!G6+'2023-11'!G6+'2023-12'!G6</f>
        <v>122502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67" t="s">
        <v>79</v>
      </c>
      <c r="B11" s="68"/>
      <c r="C11" s="6">
        <f>$D$26</f>
        <v>50009.869999999013</v>
      </c>
      <c r="D11" s="10">
        <f>$G$26</f>
        <v>162726.79999999996</v>
      </c>
      <c r="E11" s="6">
        <f>$G$6</f>
        <v>122502</v>
      </c>
      <c r="F11" s="10">
        <f>$H$26</f>
        <v>162726.79999999996</v>
      </c>
      <c r="G11" s="11">
        <f>F11*$G$5</f>
        <v>339610.83159999992</v>
      </c>
      <c r="H11" s="11">
        <f>G11-E11-C11</f>
        <v>167098.96160000091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10" x14ac:dyDescent="0.2">
      <c r="A17" s="20">
        <v>1</v>
      </c>
      <c r="B17" s="21"/>
      <c r="C17" s="26">
        <f>'2023-10'!C17+'2023-11'!C17+'2023-12'!C17</f>
        <v>36503.175369907687</v>
      </c>
      <c r="D17" s="22">
        <f>'2023-10'!D17+'2023-11'!D17+'2023-12'!D17</f>
        <v>7089.000000000121</v>
      </c>
      <c r="E17" s="26">
        <f>'2023-10'!E17+'2023-11'!E17+'2023-12'!E17</f>
        <v>4499</v>
      </c>
      <c r="F17" s="23">
        <f>+G17/E17</f>
        <v>4.4704156479217589</v>
      </c>
      <c r="G17" s="10">
        <f>'2023-10'!G17+'2023-11'!G17+'2023-12'!G17</f>
        <v>20112.399999999994</v>
      </c>
      <c r="H17" s="23">
        <f>G17</f>
        <v>20112.399999999994</v>
      </c>
    </row>
    <row r="18" spans="1:10" x14ac:dyDescent="0.2">
      <c r="A18" s="20">
        <v>2</v>
      </c>
      <c r="B18" s="21"/>
      <c r="C18" s="26">
        <f>'2023-10'!C18+'2023-11'!C18+'2023-12'!C18</f>
        <v>89288.855302135344</v>
      </c>
      <c r="D18" s="22">
        <f>'2023-10'!D18+'2023-11'!D18+'2023-12'!D18</f>
        <v>17795.399999999463</v>
      </c>
      <c r="E18" s="26">
        <f>'2023-10'!E18+'2023-11'!E18+'2023-12'!E18</f>
        <v>7443</v>
      </c>
      <c r="F18" s="23">
        <f t="shared" ref="F18:F22" si="0">+G18/E18</f>
        <v>4.5245734246943439</v>
      </c>
      <c r="G18" s="10">
        <f>'2023-10'!G18+'2023-11'!G18+'2023-12'!G18</f>
        <v>33676.400000000001</v>
      </c>
      <c r="H18" s="23">
        <f t="shared" ref="H18:H25" si="1">G18</f>
        <v>33676.400000000001</v>
      </c>
    </row>
    <row r="19" spans="1:10" x14ac:dyDescent="0.2">
      <c r="A19" s="20">
        <v>3</v>
      </c>
      <c r="B19" s="21"/>
      <c r="C19" s="26">
        <f>'2023-10'!C19+'2023-11'!C19+'2023-12'!C19</f>
        <v>160513.01052019582</v>
      </c>
      <c r="D19" s="22">
        <f>'2023-10'!D19+'2023-11'!D19+'2023-12'!D19</f>
        <v>31713.39999999931</v>
      </c>
      <c r="E19" s="26">
        <f>'2023-10'!E19+'2023-11'!E19+'2023-12'!E19</f>
        <v>7896</v>
      </c>
      <c r="F19" s="23">
        <f t="shared" si="0"/>
        <v>5.2685157041540034</v>
      </c>
      <c r="G19" s="10">
        <f>'2023-10'!G19+'2023-11'!G19+'2023-12'!G19</f>
        <v>41600.200000000012</v>
      </c>
      <c r="H19" s="23">
        <f t="shared" si="1"/>
        <v>41600.200000000012</v>
      </c>
    </row>
    <row r="20" spans="1:10" x14ac:dyDescent="0.2">
      <c r="A20" s="20">
        <v>4</v>
      </c>
      <c r="B20" s="21"/>
      <c r="C20" s="26">
        <f>'2023-10'!C20+'2023-11'!C20+'2023-12'!C20</f>
        <v>37959.226748534347</v>
      </c>
      <c r="D20" s="22">
        <f>'2023-10'!D20+'2023-11'!D20+'2023-12'!D20</f>
        <v>7404.0500000000739</v>
      </c>
      <c r="E20" s="26">
        <f>'2023-10'!E20+'2023-11'!E20+'2023-12'!E20</f>
        <v>3733</v>
      </c>
      <c r="F20" s="23">
        <f t="shared" si="0"/>
        <v>7.2851058130190154</v>
      </c>
      <c r="G20" s="10">
        <f>'2023-10'!G20+'2023-11'!G20+'2023-12'!G20</f>
        <v>27195.299999999985</v>
      </c>
      <c r="H20" s="23">
        <f t="shared" si="1"/>
        <v>27195.299999999985</v>
      </c>
    </row>
    <row r="21" spans="1:10" x14ac:dyDescent="0.2">
      <c r="A21" s="20">
        <v>5</v>
      </c>
      <c r="B21" s="21"/>
      <c r="C21" s="26">
        <f>'2023-10'!C21+'2023-11'!C21+'2023-12'!C21</f>
        <v>9025.7200892557084</v>
      </c>
      <c r="D21" s="22">
        <f>'2023-10'!D21+'2023-11'!D21+'2023-12'!D21</f>
        <v>1824.8499999999947</v>
      </c>
      <c r="E21" s="26">
        <f>'2023-10'!E21+'2023-11'!E21+'2023-12'!E21</f>
        <v>3435</v>
      </c>
      <c r="F21" s="23">
        <f t="shared" si="0"/>
        <v>3.8193304221251814</v>
      </c>
      <c r="G21" s="10">
        <f>'2023-10'!G21+'2023-11'!G21+'2023-12'!G21</f>
        <v>13119.399999999998</v>
      </c>
      <c r="H21" s="23">
        <f t="shared" si="1"/>
        <v>13119.399999999998</v>
      </c>
    </row>
    <row r="22" spans="1:10" x14ac:dyDescent="0.2">
      <c r="A22" s="20">
        <v>6</v>
      </c>
      <c r="B22" s="21"/>
      <c r="C22" s="26">
        <f>'2023-10'!C22+'2023-11'!C22+'2023-12'!C22</f>
        <v>23548.011969971081</v>
      </c>
      <c r="D22" s="22">
        <f>'2023-10'!D22+'2023-11'!D22+'2023-12'!D22</f>
        <v>4518.6500000000551</v>
      </c>
      <c r="E22" s="26">
        <f>'2023-10'!E22+'2023-11'!E22+'2023-12'!E22</f>
        <v>3529</v>
      </c>
      <c r="F22" s="23">
        <f t="shared" si="0"/>
        <v>7.657438367809573</v>
      </c>
      <c r="G22" s="10">
        <f>'2023-10'!G22+'2023-11'!G22+'2023-12'!G22</f>
        <v>27023.099999999984</v>
      </c>
      <c r="H22" s="23">
        <f t="shared" si="1"/>
        <v>27023.099999999984</v>
      </c>
    </row>
    <row r="23" spans="1:10" x14ac:dyDescent="0.2">
      <c r="A23" s="20"/>
      <c r="B23" s="21"/>
      <c r="C23" s="26"/>
      <c r="D23" s="22"/>
      <c r="E23" s="26"/>
      <c r="F23" s="23"/>
      <c r="G23" s="10"/>
      <c r="H23" s="23"/>
    </row>
    <row r="24" spans="1:10" x14ac:dyDescent="0.2">
      <c r="A24" s="20"/>
      <c r="B24" s="21"/>
      <c r="C24" s="26"/>
      <c r="D24" s="22"/>
      <c r="E24" s="26"/>
      <c r="F24" s="23"/>
      <c r="G24" s="10"/>
      <c r="H24" s="23"/>
    </row>
    <row r="25" spans="1:10" x14ac:dyDescent="0.2">
      <c r="A25" s="21" t="s">
        <v>36</v>
      </c>
      <c r="B25" s="21"/>
      <c r="C25" s="21"/>
      <c r="D25" s="22">
        <f>'2023-10'!D25+'2023-11'!D25+'2023-12'!D25</f>
        <v>-20335.480000000003</v>
      </c>
      <c r="E25" s="23"/>
      <c r="F25" s="23"/>
      <c r="G25" s="10">
        <v>0</v>
      </c>
      <c r="H25" s="23">
        <f t="shared" si="1"/>
        <v>0</v>
      </c>
    </row>
    <row r="26" spans="1:10" x14ac:dyDescent="0.2">
      <c r="A26" s="14" t="s">
        <v>37</v>
      </c>
      <c r="B26" s="15"/>
      <c r="C26" s="25">
        <f>SUM(C17:C25)</f>
        <v>356838</v>
      </c>
      <c r="D26" s="11">
        <f>SUM(D17:D25)</f>
        <v>50009.869999999013</v>
      </c>
      <c r="E26" s="25">
        <f>SUM(E17:E25)</f>
        <v>30535</v>
      </c>
      <c r="F26" s="17" t="s">
        <v>38</v>
      </c>
      <c r="G26" s="16">
        <f>SUM(G17:G25)</f>
        <v>162726.79999999996</v>
      </c>
      <c r="H26" s="16">
        <f>SUM(H17:H25)</f>
        <v>162726.79999999996</v>
      </c>
    </row>
    <row r="27" spans="1:10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10" x14ac:dyDescent="0.2">
      <c r="A28" s="1" t="s">
        <v>40</v>
      </c>
    </row>
    <row r="31" spans="1:10" ht="15" x14ac:dyDescent="0.25">
      <c r="A31" s="64" t="s">
        <v>43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0" ht="15" x14ac:dyDescent="0.25">
      <c r="A32" s="2" t="s">
        <v>2</v>
      </c>
      <c r="B32" s="3"/>
      <c r="C32" s="65" t="s">
        <v>3</v>
      </c>
      <c r="D32" s="65"/>
      <c r="E32" s="65"/>
      <c r="F32" s="65"/>
      <c r="G32" s="65"/>
      <c r="H32"/>
      <c r="I32"/>
      <c r="J32"/>
    </row>
    <row r="33" spans="1:10" x14ac:dyDescent="0.2">
      <c r="A33" s="66" t="s">
        <v>4</v>
      </c>
      <c r="B33" s="66"/>
      <c r="C33" s="66"/>
      <c r="D33" s="66"/>
      <c r="E33" s="66"/>
      <c r="F33" s="66"/>
      <c r="G33" s="4">
        <v>650000</v>
      </c>
      <c r="H33" s="5"/>
      <c r="I33" s="5"/>
      <c r="J33" s="5"/>
    </row>
    <row r="34" spans="1:10" x14ac:dyDescent="0.2">
      <c r="A34" s="66" t="s">
        <v>46</v>
      </c>
      <c r="B34" s="66"/>
      <c r="C34" s="66"/>
      <c r="D34" s="66"/>
      <c r="E34" s="66"/>
      <c r="F34" s="66"/>
      <c r="G34" s="19">
        <v>2.0870000000000002</v>
      </c>
      <c r="H34" s="5"/>
      <c r="I34" s="5"/>
      <c r="J34" s="5"/>
    </row>
    <row r="35" spans="1:10" x14ac:dyDescent="0.2">
      <c r="A35" s="66" t="s">
        <v>80</v>
      </c>
      <c r="B35" s="66"/>
      <c r="C35" s="66"/>
      <c r="D35" s="66"/>
      <c r="E35" s="66"/>
      <c r="F35" s="66"/>
      <c r="G35" s="6">
        <f>G6</f>
        <v>122502</v>
      </c>
      <c r="H35" s="5"/>
      <c r="I35" s="5"/>
      <c r="J35" s="5"/>
    </row>
    <row r="37" spans="1:10" x14ac:dyDescent="0.2">
      <c r="A37" s="1" t="s">
        <v>48</v>
      </c>
    </row>
    <row r="38" spans="1:10" ht="114.75" x14ac:dyDescent="0.2">
      <c r="A38" s="69" t="s">
        <v>49</v>
      </c>
      <c r="B38" s="70"/>
      <c r="C38" s="7" t="s">
        <v>26</v>
      </c>
      <c r="D38" s="7" t="s">
        <v>50</v>
      </c>
      <c r="E38" s="7" t="s">
        <v>12</v>
      </c>
      <c r="F38" s="7" t="s">
        <v>51</v>
      </c>
      <c r="G38" s="7" t="s">
        <v>52</v>
      </c>
      <c r="H38" s="7" t="s">
        <v>14</v>
      </c>
      <c r="I38" s="7" t="s">
        <v>53</v>
      </c>
      <c r="J38" s="7" t="s">
        <v>54</v>
      </c>
    </row>
    <row r="39" spans="1:10" ht="25.5" x14ac:dyDescent="0.2">
      <c r="A39" s="71" t="s">
        <v>15</v>
      </c>
      <c r="B39" s="72"/>
      <c r="C39" s="9" t="s">
        <v>29</v>
      </c>
      <c r="D39" s="9" t="s">
        <v>30</v>
      </c>
      <c r="E39" s="9" t="s">
        <v>31</v>
      </c>
      <c r="F39" s="9" t="s">
        <v>55</v>
      </c>
      <c r="G39" s="9" t="s">
        <v>56</v>
      </c>
      <c r="H39" s="9" t="s">
        <v>57</v>
      </c>
      <c r="I39" s="9" t="s">
        <v>58</v>
      </c>
      <c r="J39" s="9" t="s">
        <v>59</v>
      </c>
    </row>
    <row r="40" spans="1:10" x14ac:dyDescent="0.2">
      <c r="A40" s="73">
        <v>10</v>
      </c>
      <c r="B40" s="74"/>
      <c r="C40" s="28">
        <f>'2023-10'!D26</f>
        <v>30248.469999999757</v>
      </c>
      <c r="D40" s="29">
        <f>'2023-10'!H26</f>
        <v>56586.399999999994</v>
      </c>
      <c r="E40" s="29">
        <f>D40</f>
        <v>56586.399999999994</v>
      </c>
      <c r="F40" s="30">
        <f>E40*$G$34</f>
        <v>118095.8168</v>
      </c>
      <c r="G40" s="30">
        <v>20833</v>
      </c>
      <c r="H40" s="30">
        <f>F40-G40-C40</f>
        <v>67014.346800000247</v>
      </c>
      <c r="I40" s="31"/>
      <c r="J40" s="51">
        <f>H40+I40</f>
        <v>67014.346800000247</v>
      </c>
    </row>
    <row r="41" spans="1:10" x14ac:dyDescent="0.2">
      <c r="A41" s="75">
        <v>11</v>
      </c>
      <c r="B41" s="76"/>
      <c r="C41" s="32">
        <f>'2023-11'!D26</f>
        <v>27265.429999999651</v>
      </c>
      <c r="D41" s="33">
        <f>'2023-11'!H26</f>
        <v>53973.999999999985</v>
      </c>
      <c r="E41" s="33">
        <f t="shared" ref="E41:E42" si="2">D41</f>
        <v>53973.999999999985</v>
      </c>
      <c r="F41" s="34">
        <f t="shared" ref="F41:F42" si="3">E41*$G$34</f>
        <v>112643.73799999998</v>
      </c>
      <c r="G41" s="34">
        <v>50833</v>
      </c>
      <c r="H41" s="34">
        <f t="shared" ref="H41:H42" si="4">F41-G41-C41</f>
        <v>34545.308000000332</v>
      </c>
      <c r="I41" s="31"/>
      <c r="J41" s="37">
        <f t="shared" ref="J41:J42" si="5">H41+I41</f>
        <v>34545.308000000332</v>
      </c>
    </row>
    <row r="42" spans="1:10" x14ac:dyDescent="0.2">
      <c r="A42" s="75">
        <v>12</v>
      </c>
      <c r="B42" s="76"/>
      <c r="C42" s="32">
        <f>'2023-12'!D26</f>
        <v>-7504.0300000003954</v>
      </c>
      <c r="D42" s="33">
        <f>'2023-12'!H26</f>
        <v>52166.400000000001</v>
      </c>
      <c r="E42" s="33">
        <f t="shared" si="2"/>
        <v>52166.400000000001</v>
      </c>
      <c r="F42" s="34">
        <f t="shared" si="3"/>
        <v>108871.27680000001</v>
      </c>
      <c r="G42" s="34">
        <v>50836</v>
      </c>
      <c r="H42" s="34">
        <f t="shared" si="4"/>
        <v>65539.306800000399</v>
      </c>
      <c r="I42" s="31"/>
      <c r="J42" s="37">
        <f t="shared" si="5"/>
        <v>65539.306800000399</v>
      </c>
    </row>
    <row r="43" spans="1:10" x14ac:dyDescent="0.2">
      <c r="A43" s="75"/>
      <c r="B43" s="76"/>
      <c r="C43" s="35"/>
      <c r="D43" s="36"/>
      <c r="E43" s="36"/>
      <c r="F43" s="37"/>
      <c r="G43" s="37"/>
      <c r="H43" s="37"/>
      <c r="I43" s="38"/>
      <c r="J43" s="37"/>
    </row>
    <row r="44" spans="1:10" x14ac:dyDescent="0.2">
      <c r="A44" s="75"/>
      <c r="B44" s="76"/>
      <c r="C44" s="35"/>
      <c r="D44" s="36"/>
      <c r="E44" s="36"/>
      <c r="F44" s="37"/>
      <c r="G44" s="37"/>
      <c r="H44" s="37"/>
      <c r="I44" s="38"/>
      <c r="J44" s="37"/>
    </row>
    <row r="45" spans="1:10" x14ac:dyDescent="0.2">
      <c r="A45" s="75"/>
      <c r="B45" s="76"/>
      <c r="C45" s="35"/>
      <c r="D45" s="36"/>
      <c r="E45" s="36"/>
      <c r="F45" s="37"/>
      <c r="G45" s="37"/>
      <c r="H45" s="37"/>
      <c r="I45" s="38"/>
      <c r="J45" s="37"/>
    </row>
    <row r="46" spans="1:10" x14ac:dyDescent="0.2">
      <c r="A46" s="75"/>
      <c r="B46" s="76"/>
      <c r="C46" s="35"/>
      <c r="D46" s="36"/>
      <c r="E46" s="36"/>
      <c r="F46" s="37"/>
      <c r="G46" s="37"/>
      <c r="H46" s="37"/>
      <c r="I46" s="38"/>
      <c r="J46" s="37"/>
    </row>
    <row r="47" spans="1:10" x14ac:dyDescent="0.2">
      <c r="A47" s="75"/>
      <c r="B47" s="76"/>
      <c r="C47" s="35"/>
      <c r="D47" s="36"/>
      <c r="E47" s="36"/>
      <c r="F47" s="37"/>
      <c r="G47" s="37"/>
      <c r="H47" s="37"/>
      <c r="I47" s="38"/>
      <c r="J47" s="37"/>
    </row>
    <row r="48" spans="1:10" x14ac:dyDescent="0.2">
      <c r="A48" s="75"/>
      <c r="B48" s="76"/>
      <c r="C48" s="35"/>
      <c r="D48" s="36"/>
      <c r="E48" s="36"/>
      <c r="F48" s="37"/>
      <c r="G48" s="37"/>
      <c r="H48" s="37"/>
      <c r="I48" s="38"/>
      <c r="J48" s="37"/>
    </row>
    <row r="49" spans="1:10" x14ac:dyDescent="0.2">
      <c r="A49" s="75"/>
      <c r="B49" s="76"/>
      <c r="C49" s="35"/>
      <c r="D49" s="36"/>
      <c r="E49" s="36"/>
      <c r="F49" s="37"/>
      <c r="G49" s="37"/>
      <c r="H49" s="37"/>
      <c r="I49" s="38"/>
      <c r="J49" s="37"/>
    </row>
    <row r="50" spans="1:10" x14ac:dyDescent="0.2">
      <c r="A50" s="75"/>
      <c r="B50" s="76"/>
      <c r="C50" s="35"/>
      <c r="D50" s="36"/>
      <c r="E50" s="36"/>
      <c r="F50" s="37"/>
      <c r="G50" s="37"/>
      <c r="H50" s="37"/>
      <c r="I50" s="38"/>
      <c r="J50" s="37"/>
    </row>
    <row r="51" spans="1:10" x14ac:dyDescent="0.2">
      <c r="A51" s="79"/>
      <c r="B51" s="80"/>
      <c r="C51" s="39"/>
      <c r="D51" s="40"/>
      <c r="E51" s="40"/>
      <c r="F51" s="41"/>
      <c r="G51" s="41"/>
      <c r="H51" s="41"/>
      <c r="I51" s="42"/>
      <c r="J51" s="41"/>
    </row>
    <row r="52" spans="1:10" x14ac:dyDescent="0.2">
      <c r="A52" s="81" t="s">
        <v>37</v>
      </c>
      <c r="B52" s="82"/>
      <c r="C52" s="43">
        <f>SUM(C40:C51)</f>
        <v>50009.86999999902</v>
      </c>
      <c r="D52" s="44">
        <f t="shared" ref="D52:J52" si="6">SUM(D40:D51)</f>
        <v>162726.79999999999</v>
      </c>
      <c r="E52" s="44">
        <f t="shared" si="6"/>
        <v>162726.79999999999</v>
      </c>
      <c r="F52" s="43">
        <f t="shared" si="6"/>
        <v>339610.83159999998</v>
      </c>
      <c r="G52" s="43">
        <f t="shared" si="6"/>
        <v>122502</v>
      </c>
      <c r="H52" s="43">
        <f t="shared" si="6"/>
        <v>167098.96160000097</v>
      </c>
      <c r="I52" s="43">
        <f t="shared" si="6"/>
        <v>0</v>
      </c>
      <c r="J52" s="52">
        <f t="shared" si="6"/>
        <v>167098.96160000097</v>
      </c>
    </row>
    <row r="53" spans="1:10" x14ac:dyDescent="0.2">
      <c r="A53" s="77" t="s">
        <v>60</v>
      </c>
      <c r="B53" s="78"/>
      <c r="C53" s="45"/>
      <c r="D53" s="46"/>
      <c r="E53" s="46"/>
      <c r="F53" s="46"/>
      <c r="G53" s="46"/>
      <c r="H53" s="47"/>
      <c r="I53" s="46"/>
      <c r="J53" s="53"/>
    </row>
    <row r="54" spans="1:10" x14ac:dyDescent="0.2">
      <c r="A54" s="77" t="s">
        <v>61</v>
      </c>
      <c r="B54" s="78"/>
      <c r="C54" s="43">
        <f>SUM(C52:C53)</f>
        <v>50009.86999999902</v>
      </c>
      <c r="D54" s="48"/>
      <c r="E54" s="48"/>
      <c r="F54" s="48" t="s">
        <v>62</v>
      </c>
      <c r="G54" s="49"/>
      <c r="H54" s="50">
        <f>H52</f>
        <v>167098.96160000097</v>
      </c>
      <c r="I54" s="43"/>
      <c r="J54" s="54">
        <f>J52</f>
        <v>167098.96160000097</v>
      </c>
    </row>
    <row r="55" spans="1:10" x14ac:dyDescent="0.2">
      <c r="A55" s="61" t="s">
        <v>39</v>
      </c>
      <c r="B55" s="62"/>
      <c r="C55" s="62"/>
      <c r="D55" s="62"/>
      <c r="E55" s="62"/>
      <c r="F55" s="62"/>
      <c r="G55" s="62"/>
      <c r="H55" s="62"/>
    </row>
  </sheetData>
  <mergeCells count="33">
    <mergeCell ref="C32:G32"/>
    <mergeCell ref="A1:J1"/>
    <mergeCell ref="A2:H2"/>
    <mergeCell ref="C3:G3"/>
    <mergeCell ref="A4:F4"/>
    <mergeCell ref="A5:F5"/>
    <mergeCell ref="A6:F6"/>
    <mergeCell ref="A9:B9"/>
    <mergeCell ref="A10:B10"/>
    <mergeCell ref="A11:B11"/>
    <mergeCell ref="A27:H27"/>
    <mergeCell ref="A31:J31"/>
    <mergeCell ref="A46:B46"/>
    <mergeCell ref="A33:F33"/>
    <mergeCell ref="A34:F34"/>
    <mergeCell ref="A35:F35"/>
    <mergeCell ref="A38:B38"/>
    <mergeCell ref="A39:B39"/>
    <mergeCell ref="A40:B40"/>
    <mergeCell ref="A41:B41"/>
    <mergeCell ref="A42:B42"/>
    <mergeCell ref="A43:B43"/>
    <mergeCell ref="A44:B44"/>
    <mergeCell ref="A45:B45"/>
    <mergeCell ref="A53:B53"/>
    <mergeCell ref="A54:B54"/>
    <mergeCell ref="A55:H55"/>
    <mergeCell ref="A47:B47"/>
    <mergeCell ref="A48:B48"/>
    <mergeCell ref="A49:B49"/>
    <mergeCell ref="A50:B50"/>
    <mergeCell ref="A51:B51"/>
    <mergeCell ref="A52:B52"/>
  </mergeCells>
  <pageMargins left="0.25" right="0.25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zoomScaleNormal="100" zoomScaleSheetLayoutView="100" workbookViewId="0">
      <selection activeCell="C17" sqref="C17:C22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7.710937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2.1709999999999998</v>
      </c>
      <c r="H5" s="5"/>
      <c r="I5" s="5"/>
      <c r="J5" s="5"/>
    </row>
    <row r="6" spans="1:10" x14ac:dyDescent="0.2">
      <c r="A6" s="66" t="s">
        <v>41</v>
      </c>
      <c r="B6" s="66"/>
      <c r="C6" s="66"/>
      <c r="D6" s="66"/>
      <c r="E6" s="66"/>
      <c r="F6" s="66"/>
      <c r="G6" s="6">
        <v>40833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44958</v>
      </c>
      <c r="B11" s="60"/>
      <c r="C11" s="6">
        <f>$D$26</f>
        <v>26621.769999999757</v>
      </c>
      <c r="D11" s="10">
        <f>$G$26</f>
        <v>52047.899999999994</v>
      </c>
      <c r="E11" s="6">
        <f>$G$6</f>
        <v>40833</v>
      </c>
      <c r="F11" s="10">
        <f>$H$26</f>
        <v>52047.899999999994</v>
      </c>
      <c r="G11" s="11">
        <f>F11*$G$5</f>
        <v>112995.99089999998</v>
      </c>
      <c r="H11" s="11">
        <f>G11-E11-C11</f>
        <v>45541.220900000219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8" x14ac:dyDescent="0.2">
      <c r="A17" s="20">
        <v>1</v>
      </c>
      <c r="B17" s="21"/>
      <c r="C17" s="26">
        <v>10503.475138121546</v>
      </c>
      <c r="D17" s="22">
        <v>2296.350000000034</v>
      </c>
      <c r="E17" s="26">
        <v>1400</v>
      </c>
      <c r="F17" s="23">
        <f>+G17/E17</f>
        <v>4.4192857142857127</v>
      </c>
      <c r="G17" s="16">
        <v>6186.9999999999982</v>
      </c>
      <c r="H17" s="23">
        <f>G17</f>
        <v>6186.9999999999982</v>
      </c>
    </row>
    <row r="18" spans="1:8" x14ac:dyDescent="0.2">
      <c r="A18" s="20">
        <v>2</v>
      </c>
      <c r="B18" s="21"/>
      <c r="C18" s="26">
        <v>26841.574585635361</v>
      </c>
      <c r="D18" s="22">
        <v>6044.7499999998563</v>
      </c>
      <c r="E18" s="26">
        <v>2362</v>
      </c>
      <c r="F18" s="23">
        <f t="shared" ref="F18:F22" si="0">+G18/E18</f>
        <v>4.5267569856054184</v>
      </c>
      <c r="G18" s="16">
        <v>10692.199999999999</v>
      </c>
      <c r="H18" s="23">
        <f t="shared" ref="H18:H25" si="1">G18</f>
        <v>10692.199999999999</v>
      </c>
    </row>
    <row r="19" spans="1:8" x14ac:dyDescent="0.2">
      <c r="A19" s="20">
        <v>3</v>
      </c>
      <c r="B19" s="21"/>
      <c r="C19" s="26">
        <v>48579.651933701658</v>
      </c>
      <c r="D19" s="22">
        <v>10998.39999999982</v>
      </c>
      <c r="E19" s="26">
        <v>2508</v>
      </c>
      <c r="F19" s="23">
        <f t="shared" si="0"/>
        <v>5.2536682615629999</v>
      </c>
      <c r="G19" s="16">
        <v>13176.200000000004</v>
      </c>
      <c r="H19" s="23">
        <f t="shared" si="1"/>
        <v>13176.200000000004</v>
      </c>
    </row>
    <row r="20" spans="1:8" x14ac:dyDescent="0.2">
      <c r="A20" s="20">
        <v>4</v>
      </c>
      <c r="B20" s="21"/>
      <c r="C20" s="26">
        <v>11372.767955801106</v>
      </c>
      <c r="D20" s="22">
        <v>2464.8500000000217</v>
      </c>
      <c r="E20" s="26">
        <v>1166</v>
      </c>
      <c r="F20" s="23">
        <f t="shared" si="0"/>
        <v>7.2878216123499113</v>
      </c>
      <c r="G20" s="16">
        <v>8497.5999999999967</v>
      </c>
      <c r="H20" s="23">
        <f t="shared" si="1"/>
        <v>8497.5999999999967</v>
      </c>
    </row>
    <row r="21" spans="1:8" x14ac:dyDescent="0.2">
      <c r="A21" s="20">
        <v>5</v>
      </c>
      <c r="B21" s="21"/>
      <c r="C21" s="26">
        <v>3480.0497237569061</v>
      </c>
      <c r="D21" s="22">
        <v>838.04999999999905</v>
      </c>
      <c r="E21" s="26">
        <v>1350</v>
      </c>
      <c r="F21" s="23">
        <f t="shared" si="0"/>
        <v>3.650888888888888</v>
      </c>
      <c r="G21" s="16">
        <v>4928.6999999999989</v>
      </c>
      <c r="H21" s="23">
        <f t="shared" si="1"/>
        <v>4928.6999999999989</v>
      </c>
    </row>
    <row r="22" spans="1:8" x14ac:dyDescent="0.2">
      <c r="A22" s="20">
        <v>6</v>
      </c>
      <c r="B22" s="21"/>
      <c r="C22" s="26">
        <v>8632.4806629834256</v>
      </c>
      <c r="D22" s="22">
        <v>1893.800000000027</v>
      </c>
      <c r="E22" s="26">
        <v>1122</v>
      </c>
      <c r="F22" s="23">
        <f t="shared" si="0"/>
        <v>7.6347593582887656</v>
      </c>
      <c r="G22" s="16">
        <v>8566.1999999999953</v>
      </c>
      <c r="H22" s="23">
        <f t="shared" si="1"/>
        <v>8566.1999999999953</v>
      </c>
    </row>
    <row r="23" spans="1:8" x14ac:dyDescent="0.2">
      <c r="A23" s="20"/>
      <c r="B23" s="21"/>
      <c r="C23" s="26"/>
      <c r="D23" s="22"/>
      <c r="E23" s="23"/>
      <c r="F23" s="23"/>
      <c r="G23" s="16"/>
      <c r="H23" s="23"/>
    </row>
    <row r="24" spans="1:8" x14ac:dyDescent="0.2">
      <c r="A24" s="20"/>
      <c r="B24" s="21"/>
      <c r="C24" s="26"/>
      <c r="D24" s="22"/>
      <c r="E24" s="23"/>
      <c r="F24" s="23"/>
      <c r="G24" s="10"/>
      <c r="H24" s="23"/>
    </row>
    <row r="25" spans="1:8" x14ac:dyDescent="0.2">
      <c r="A25" s="21" t="s">
        <v>36</v>
      </c>
      <c r="B25" s="21"/>
      <c r="C25" s="21"/>
      <c r="D25" s="22">
        <v>2085.5700000000002</v>
      </c>
      <c r="E25" s="23"/>
      <c r="F25" s="23"/>
      <c r="G25" s="10">
        <f t="shared" ref="G25" si="2">E25*F25</f>
        <v>0</v>
      </c>
      <c r="H25" s="23">
        <f t="shared" si="1"/>
        <v>0</v>
      </c>
    </row>
    <row r="26" spans="1:8" x14ac:dyDescent="0.2">
      <c r="A26" s="14" t="s">
        <v>37</v>
      </c>
      <c r="B26" s="15"/>
      <c r="C26" s="25">
        <f>SUM(C17:C25)</f>
        <v>109409.99999999999</v>
      </c>
      <c r="D26" s="11">
        <f>SUM(D17:D25)</f>
        <v>26621.769999999757</v>
      </c>
      <c r="E26" s="25">
        <f>SUM(E17:E25)</f>
        <v>9908</v>
      </c>
      <c r="F26" s="17" t="s">
        <v>38</v>
      </c>
      <c r="G26" s="16">
        <f>SUM(G17:G25)</f>
        <v>52047.899999999994</v>
      </c>
      <c r="H26" s="16">
        <f>SUM(H17:H25)</f>
        <v>52047.899999999994</v>
      </c>
    </row>
    <row r="27" spans="1:8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8" x14ac:dyDescent="0.2">
      <c r="A28" s="1" t="s">
        <v>40</v>
      </c>
    </row>
    <row r="30" spans="1:8" x14ac:dyDescent="0.2">
      <c r="D30" s="27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Normal="100" zoomScaleSheetLayoutView="100" workbookViewId="0">
      <selection activeCell="C31" sqref="C31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1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2.1709999999999998</v>
      </c>
      <c r="H5" s="5"/>
      <c r="I5" s="5"/>
      <c r="J5" s="5"/>
    </row>
    <row r="6" spans="1:10" x14ac:dyDescent="0.2">
      <c r="A6" s="66" t="s">
        <v>42</v>
      </c>
      <c r="B6" s="66"/>
      <c r="C6" s="66"/>
      <c r="D6" s="66"/>
      <c r="E6" s="66"/>
      <c r="F6" s="66"/>
      <c r="G6" s="6">
        <v>40833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44986</v>
      </c>
      <c r="B11" s="60"/>
      <c r="C11" s="6">
        <f>$D$26</f>
        <v>29425.589999999782</v>
      </c>
      <c r="D11" s="10">
        <f>$G$26</f>
        <v>58144.199999999983</v>
      </c>
      <c r="E11" s="6">
        <f>$G$6</f>
        <v>40833</v>
      </c>
      <c r="F11" s="10">
        <f>$H$26</f>
        <v>58144.199999999983</v>
      </c>
      <c r="G11" s="11">
        <f>F11*$G$5</f>
        <v>126231.05819999996</v>
      </c>
      <c r="H11" s="11">
        <f>G11-E11-C11</f>
        <v>55972.468200000178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8" x14ac:dyDescent="0.2">
      <c r="A17" s="20">
        <v>1</v>
      </c>
      <c r="B17" s="21"/>
      <c r="C17" s="26">
        <v>11582.619937996513</v>
      </c>
      <c r="D17" s="22">
        <v>2450.2500000000437</v>
      </c>
      <c r="E17" s="26">
        <v>1567</v>
      </c>
      <c r="F17" s="23">
        <f>+G17/E17</f>
        <v>4.4184428844926593</v>
      </c>
      <c r="G17" s="10">
        <v>6923.6999999999971</v>
      </c>
      <c r="H17" s="23">
        <f>G17</f>
        <v>6923.6999999999971</v>
      </c>
    </row>
    <row r="18" spans="1:8" x14ac:dyDescent="0.2">
      <c r="A18" s="20">
        <v>2</v>
      </c>
      <c r="B18" s="21"/>
      <c r="C18" s="26">
        <v>29140.169637667117</v>
      </c>
      <c r="D18" s="22">
        <v>6410.7999999997974</v>
      </c>
      <c r="E18" s="26">
        <v>2657</v>
      </c>
      <c r="F18" s="23">
        <f t="shared" ref="F18:F22" si="0">+G18/E18</f>
        <v>4.5286789612344736</v>
      </c>
      <c r="G18" s="10">
        <v>12032.699999999997</v>
      </c>
      <c r="H18" s="23">
        <f t="shared" ref="H18:H25" si="1">G18</f>
        <v>12032.699999999997</v>
      </c>
    </row>
    <row r="19" spans="1:8" x14ac:dyDescent="0.2">
      <c r="A19" s="20">
        <v>3</v>
      </c>
      <c r="B19" s="21"/>
      <c r="C19" s="26">
        <v>54881.915810889361</v>
      </c>
      <c r="D19" s="22">
        <v>12044.29999999989</v>
      </c>
      <c r="E19" s="26">
        <v>2820</v>
      </c>
      <c r="F19" s="23">
        <f t="shared" si="0"/>
        <v>5.2531914893617051</v>
      </c>
      <c r="G19" s="10">
        <v>14814.000000000007</v>
      </c>
      <c r="H19" s="23">
        <f t="shared" si="1"/>
        <v>14814.000000000007</v>
      </c>
    </row>
    <row r="20" spans="1:8" x14ac:dyDescent="0.2">
      <c r="A20" s="20">
        <v>4</v>
      </c>
      <c r="B20" s="21"/>
      <c r="C20" s="26">
        <v>12695.997093586515</v>
      </c>
      <c r="D20" s="22">
        <v>2672.9000000000296</v>
      </c>
      <c r="E20" s="26">
        <v>1298</v>
      </c>
      <c r="F20" s="23">
        <f t="shared" si="0"/>
        <v>7.2900616332819679</v>
      </c>
      <c r="G20" s="10">
        <v>9462.4999999999945</v>
      </c>
      <c r="H20" s="23">
        <f t="shared" si="1"/>
        <v>9462.4999999999945</v>
      </c>
    </row>
    <row r="21" spans="1:8" x14ac:dyDescent="0.2">
      <c r="A21" s="20">
        <v>5</v>
      </c>
      <c r="B21" s="21"/>
      <c r="C21" s="26">
        <v>3369.2774656074403</v>
      </c>
      <c r="D21" s="22">
        <v>776.94999999999845</v>
      </c>
      <c r="E21" s="26">
        <v>1393</v>
      </c>
      <c r="F21" s="23">
        <f t="shared" si="0"/>
        <v>3.7863603732950453</v>
      </c>
      <c r="G21" s="10">
        <v>5274.3999999999978</v>
      </c>
      <c r="H21" s="23">
        <f t="shared" si="1"/>
        <v>5274.3999999999978</v>
      </c>
    </row>
    <row r="22" spans="1:8" x14ac:dyDescent="0.2">
      <c r="A22" s="20">
        <v>6</v>
      </c>
      <c r="B22" s="21"/>
      <c r="C22" s="26">
        <v>8668.0200542530511</v>
      </c>
      <c r="D22" s="22">
        <v>1851.7000000000278</v>
      </c>
      <c r="E22" s="26">
        <v>1268</v>
      </c>
      <c r="F22" s="23">
        <f t="shared" si="0"/>
        <v>7.6000788643533079</v>
      </c>
      <c r="G22" s="10">
        <v>9636.8999999999942</v>
      </c>
      <c r="H22" s="23">
        <f t="shared" si="1"/>
        <v>9636.8999999999942</v>
      </c>
    </row>
    <row r="23" spans="1:8" x14ac:dyDescent="0.2">
      <c r="A23" s="20"/>
      <c r="B23" s="21"/>
      <c r="C23" s="26"/>
      <c r="D23" s="22"/>
      <c r="E23" s="23"/>
      <c r="F23" s="23"/>
      <c r="G23" s="10"/>
      <c r="H23" s="23"/>
    </row>
    <row r="24" spans="1:8" x14ac:dyDescent="0.2">
      <c r="A24" s="20"/>
      <c r="B24" s="21"/>
      <c r="C24" s="26"/>
      <c r="D24" s="22"/>
      <c r="E24" s="23"/>
      <c r="F24" s="23"/>
      <c r="G24" s="10"/>
      <c r="H24" s="23"/>
    </row>
    <row r="25" spans="1:8" x14ac:dyDescent="0.2">
      <c r="A25" s="21" t="s">
        <v>36</v>
      </c>
      <c r="B25" s="21"/>
      <c r="C25" s="21"/>
      <c r="D25" s="22">
        <v>3218.69</v>
      </c>
      <c r="E25" s="23"/>
      <c r="F25" s="23"/>
      <c r="G25" s="10">
        <f t="shared" ref="G25" si="2">E25*F25</f>
        <v>0</v>
      </c>
      <c r="H25" s="23">
        <f t="shared" si="1"/>
        <v>0</v>
      </c>
    </row>
    <row r="26" spans="1:8" x14ac:dyDescent="0.2">
      <c r="A26" s="14" t="s">
        <v>37</v>
      </c>
      <c r="B26" s="15"/>
      <c r="C26" s="25">
        <f>SUM(C17:C25)</f>
        <v>120338</v>
      </c>
      <c r="D26" s="11">
        <f>SUM(D17:D25)</f>
        <v>29425.589999999782</v>
      </c>
      <c r="E26" s="25">
        <f>SUM(E17:E25)</f>
        <v>11003</v>
      </c>
      <c r="F26" s="17" t="s">
        <v>38</v>
      </c>
      <c r="G26" s="16">
        <f>SUM(G17:G25)</f>
        <v>58144.199999999983</v>
      </c>
      <c r="H26" s="16">
        <f>SUM(H17:H25)</f>
        <v>58144.199999999983</v>
      </c>
    </row>
    <row r="27" spans="1:8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8" x14ac:dyDescent="0.2">
      <c r="A28" s="1" t="s">
        <v>40</v>
      </c>
    </row>
    <row r="29" spans="1:8" x14ac:dyDescent="0.2">
      <c r="D29" s="13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5"/>
  <sheetViews>
    <sheetView view="pageBreakPreview" topLeftCell="A11" zoomScaleNormal="100" zoomScaleSheetLayoutView="10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6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43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19">
        <v>2.1709999999999998</v>
      </c>
      <c r="H5" s="5"/>
      <c r="I5" s="5"/>
      <c r="J5" s="5"/>
    </row>
    <row r="6" spans="1:10" x14ac:dyDescent="0.2">
      <c r="A6" s="66" t="s">
        <v>44</v>
      </c>
      <c r="B6" s="66"/>
      <c r="C6" s="66"/>
      <c r="D6" s="66"/>
      <c r="E6" s="66"/>
      <c r="F6" s="66"/>
      <c r="G6" s="6">
        <f>'2023-01'!G6+'2023-02'!G6+'2023-03'!G6</f>
        <v>122499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67" t="s">
        <v>45</v>
      </c>
      <c r="B11" s="68"/>
      <c r="C11" s="6">
        <f>$D$26</f>
        <v>114066.5299999991</v>
      </c>
      <c r="D11" s="10">
        <f>$G$26</f>
        <v>165003.59999999995</v>
      </c>
      <c r="E11" s="6">
        <f>$G$6</f>
        <v>122499</v>
      </c>
      <c r="F11" s="10">
        <f>$H$26</f>
        <v>165003.59999999995</v>
      </c>
      <c r="G11" s="11">
        <f>F11*$G$5</f>
        <v>358222.81559999986</v>
      </c>
      <c r="H11" s="11">
        <f>G11-E11-C11</f>
        <v>121657.28560000076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10" x14ac:dyDescent="0.2">
      <c r="A17" s="20">
        <v>1</v>
      </c>
      <c r="B17" s="21"/>
      <c r="C17" s="26">
        <f>'2023-01'!C17+'2023-02'!C17+'2023-03'!C17</f>
        <v>33747.095076118057</v>
      </c>
      <c r="D17" s="22">
        <f>'2023-01'!D17+'2023-02'!D17+'2023-03'!D17</f>
        <v>7176.0000000000782</v>
      </c>
      <c r="E17" s="26">
        <f>'2023-01'!E17+'2023-02'!E17+'2023-03'!E17</f>
        <v>4474</v>
      </c>
      <c r="F17" s="23">
        <f>+G17/E17</f>
        <v>4.4358962896736696</v>
      </c>
      <c r="G17" s="10">
        <f>+'2023-01'!G17+'2023-02'!G17+'2023-03'!G17</f>
        <v>19846.199999999997</v>
      </c>
      <c r="H17" s="23">
        <f>G17</f>
        <v>19846.199999999997</v>
      </c>
    </row>
    <row r="18" spans="1:10" x14ac:dyDescent="0.2">
      <c r="A18" s="20">
        <v>2</v>
      </c>
      <c r="B18" s="21"/>
      <c r="C18" s="26">
        <f>'2023-01'!C18+'2023-02'!C18+'2023-03'!C18</f>
        <v>85512.472299126006</v>
      </c>
      <c r="D18" s="22">
        <f>'2023-01'!D18+'2023-02'!D18+'2023-03'!D18</f>
        <v>18741.99999999944</v>
      </c>
      <c r="E18" s="26">
        <f>'2023-01'!E18+'2023-02'!E18+'2023-03'!E18</f>
        <v>7505</v>
      </c>
      <c r="F18" s="23">
        <f t="shared" ref="F18:F22" si="0">+G18/E18</f>
        <v>4.5280213191205858</v>
      </c>
      <c r="G18" s="10">
        <f>+'2023-01'!G18+'2023-02'!G18+'2023-03'!G18</f>
        <v>33982.799999999996</v>
      </c>
      <c r="H18" s="23">
        <f t="shared" ref="H18:H22" si="1">G18</f>
        <v>33982.799999999996</v>
      </c>
    </row>
    <row r="19" spans="1:10" x14ac:dyDescent="0.2">
      <c r="A19" s="20">
        <v>3</v>
      </c>
      <c r="B19" s="21"/>
      <c r="C19" s="26">
        <f>'2023-01'!C19+'2023-02'!C19+'2023-03'!C19</f>
        <v>156587.73311920147</v>
      </c>
      <c r="D19" s="22">
        <f>'2023-01'!D19+'2023-02'!D19+'2023-03'!D19</f>
        <v>34376.049999999414</v>
      </c>
      <c r="E19" s="26">
        <f>'2023-01'!E19+'2023-02'!E19+'2023-03'!E19</f>
        <v>7954</v>
      </c>
      <c r="F19" s="23">
        <f t="shared" si="0"/>
        <v>5.2694870505406106</v>
      </c>
      <c r="G19" s="10">
        <f>+'2023-01'!G19+'2023-02'!G19+'2023-03'!G19</f>
        <v>41913.500000000015</v>
      </c>
      <c r="H19" s="23">
        <f t="shared" si="1"/>
        <v>41913.500000000015</v>
      </c>
    </row>
    <row r="20" spans="1:10" x14ac:dyDescent="0.2">
      <c r="A20" s="20">
        <v>4</v>
      </c>
      <c r="B20" s="21"/>
      <c r="C20" s="26">
        <f>'2023-01'!C20+'2023-02'!C20+'2023-03'!C20</f>
        <v>36482.782434197157</v>
      </c>
      <c r="D20" s="22">
        <f>'2023-01'!D20+'2023-02'!D20+'2023-03'!D20</f>
        <v>7657.9000000000824</v>
      </c>
      <c r="E20" s="26">
        <f>'2023-01'!E20+'2023-02'!E20+'2023-03'!E20</f>
        <v>3696</v>
      </c>
      <c r="F20" s="23">
        <f t="shared" si="0"/>
        <v>7.2895292207792162</v>
      </c>
      <c r="G20" s="10">
        <f>+'2023-01'!G20+'2023-02'!G20+'2023-03'!G20</f>
        <v>26942.099999999984</v>
      </c>
      <c r="H20" s="23">
        <f t="shared" si="1"/>
        <v>26942.099999999984</v>
      </c>
    </row>
    <row r="21" spans="1:10" x14ac:dyDescent="0.2">
      <c r="A21" s="20">
        <v>5</v>
      </c>
      <c r="B21" s="21"/>
      <c r="C21" s="26">
        <f>'2023-01'!C21+'2023-02'!C21+'2023-03'!C21</f>
        <v>9788.1310114469179</v>
      </c>
      <c r="D21" s="22">
        <f>'2023-01'!D21+'2023-02'!D21+'2023-03'!D21</f>
        <v>2286.1499999999965</v>
      </c>
      <c r="E21" s="26">
        <f>'2023-01'!E21+'2023-02'!E21+'2023-03'!E21</f>
        <v>4024</v>
      </c>
      <c r="F21" s="23">
        <f t="shared" si="0"/>
        <v>3.7432405566600386</v>
      </c>
      <c r="G21" s="10">
        <f>+'2023-01'!G21+'2023-02'!G21+'2023-03'!G21</f>
        <v>15062.799999999996</v>
      </c>
      <c r="H21" s="23">
        <f t="shared" si="1"/>
        <v>15062.799999999996</v>
      </c>
    </row>
    <row r="22" spans="1:10" x14ac:dyDescent="0.2">
      <c r="A22" s="20">
        <v>6</v>
      </c>
      <c r="B22" s="21"/>
      <c r="C22" s="26">
        <f>'2023-01'!C22+'2023-02'!C22+'2023-03'!C22</f>
        <v>25506.685356791426</v>
      </c>
      <c r="D22" s="22">
        <f>'2023-01'!D22+'2023-02'!D22+'2023-03'!D22</f>
        <v>5481.9000000000788</v>
      </c>
      <c r="E22" s="26">
        <f>'2023-01'!E22+'2023-02'!E22+'2023-03'!E22</f>
        <v>3590</v>
      </c>
      <c r="F22" s="23">
        <f t="shared" si="0"/>
        <v>7.592256267409466</v>
      </c>
      <c r="G22" s="10">
        <f>+'2023-01'!G22+'2023-02'!G22+'2023-03'!G22</f>
        <v>27256.199999999983</v>
      </c>
      <c r="H22" s="23">
        <f t="shared" si="1"/>
        <v>27256.199999999983</v>
      </c>
    </row>
    <row r="23" spans="1:10" x14ac:dyDescent="0.2">
      <c r="A23" s="20"/>
      <c r="B23" s="21"/>
      <c r="C23" s="26"/>
      <c r="D23" s="22"/>
      <c r="E23" s="26"/>
      <c r="F23" s="23"/>
      <c r="G23" s="10"/>
      <c r="H23" s="23"/>
    </row>
    <row r="24" spans="1:10" x14ac:dyDescent="0.2">
      <c r="A24" s="20"/>
      <c r="B24" s="21"/>
      <c r="C24" s="26"/>
      <c r="D24" s="22"/>
      <c r="E24" s="26"/>
      <c r="F24" s="23"/>
      <c r="G24" s="10"/>
      <c r="H24" s="23"/>
    </row>
    <row r="25" spans="1:10" x14ac:dyDescent="0.2">
      <c r="A25" s="21" t="s">
        <v>36</v>
      </c>
      <c r="B25" s="21"/>
      <c r="C25" s="21"/>
      <c r="D25" s="22">
        <f>'2023-01'!D25+'2023-02'!D25+'2023-03'!D25</f>
        <v>38346.53</v>
      </c>
      <c r="E25" s="23"/>
      <c r="F25" s="23"/>
      <c r="G25" s="10">
        <f t="shared" ref="G25" si="2">E25*F25</f>
        <v>0</v>
      </c>
      <c r="H25" s="23"/>
    </row>
    <row r="26" spans="1:10" x14ac:dyDescent="0.2">
      <c r="A26" s="14" t="s">
        <v>37</v>
      </c>
      <c r="B26" s="15"/>
      <c r="C26" s="25">
        <f>SUM(C17:C25)</f>
        <v>347624.89929688105</v>
      </c>
      <c r="D26" s="11">
        <f>SUM(D17:D25)</f>
        <v>114066.5299999991</v>
      </c>
      <c r="E26" s="25">
        <f>SUM(E17:E25)</f>
        <v>31243</v>
      </c>
      <c r="F26" s="17" t="s">
        <v>38</v>
      </c>
      <c r="G26" s="16">
        <f>SUM(G17:G25)</f>
        <v>165003.59999999995</v>
      </c>
      <c r="H26" s="16">
        <f>SUM(H17:H25)</f>
        <v>165003.59999999995</v>
      </c>
    </row>
    <row r="27" spans="1:10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10" x14ac:dyDescent="0.2">
      <c r="A28" s="1" t="s">
        <v>40</v>
      </c>
    </row>
    <row r="31" spans="1:10" ht="15" x14ac:dyDescent="0.25">
      <c r="A31" s="64" t="s">
        <v>43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0" ht="15" x14ac:dyDescent="0.25">
      <c r="A32" s="2" t="s">
        <v>2</v>
      </c>
      <c r="B32" s="3"/>
      <c r="C32" s="65" t="s">
        <v>3</v>
      </c>
      <c r="D32" s="65"/>
      <c r="E32" s="65"/>
      <c r="F32" s="65"/>
      <c r="G32" s="65"/>
      <c r="H32"/>
      <c r="I32"/>
      <c r="J32"/>
    </row>
    <row r="33" spans="1:10" x14ac:dyDescent="0.2">
      <c r="A33" s="66" t="s">
        <v>4</v>
      </c>
      <c r="B33" s="66"/>
      <c r="C33" s="66"/>
      <c r="D33" s="66"/>
      <c r="E33" s="66"/>
      <c r="F33" s="66"/>
      <c r="G33" s="4">
        <v>650000</v>
      </c>
      <c r="H33" s="5"/>
      <c r="I33" s="5"/>
      <c r="J33" s="5"/>
    </row>
    <row r="34" spans="1:10" x14ac:dyDescent="0.2">
      <c r="A34" s="66" t="s">
        <v>46</v>
      </c>
      <c r="B34" s="66"/>
      <c r="C34" s="66"/>
      <c r="D34" s="66"/>
      <c r="E34" s="66"/>
      <c r="F34" s="66"/>
      <c r="G34" s="19">
        <v>2.1709999999999998</v>
      </c>
      <c r="H34" s="5"/>
      <c r="I34" s="5"/>
      <c r="J34" s="5"/>
    </row>
    <row r="35" spans="1:10" x14ac:dyDescent="0.2">
      <c r="A35" s="66" t="s">
        <v>47</v>
      </c>
      <c r="B35" s="66"/>
      <c r="C35" s="66"/>
      <c r="D35" s="66"/>
      <c r="E35" s="66"/>
      <c r="F35" s="66"/>
      <c r="G35" s="6">
        <f>G6</f>
        <v>122499</v>
      </c>
      <c r="H35" s="5"/>
      <c r="I35" s="5"/>
      <c r="J35" s="5"/>
    </row>
    <row r="37" spans="1:10" x14ac:dyDescent="0.2">
      <c r="A37" s="1" t="s">
        <v>48</v>
      </c>
    </row>
    <row r="38" spans="1:10" ht="114.75" x14ac:dyDescent="0.2">
      <c r="A38" s="69" t="s">
        <v>49</v>
      </c>
      <c r="B38" s="70"/>
      <c r="C38" s="7" t="s">
        <v>26</v>
      </c>
      <c r="D38" s="7" t="s">
        <v>50</v>
      </c>
      <c r="E38" s="7" t="s">
        <v>12</v>
      </c>
      <c r="F38" s="7" t="s">
        <v>51</v>
      </c>
      <c r="G38" s="7" t="s">
        <v>52</v>
      </c>
      <c r="H38" s="7" t="s">
        <v>14</v>
      </c>
      <c r="I38" s="7" t="s">
        <v>53</v>
      </c>
      <c r="J38" s="7" t="s">
        <v>54</v>
      </c>
    </row>
    <row r="39" spans="1:10" ht="25.5" x14ac:dyDescent="0.2">
      <c r="A39" s="71" t="s">
        <v>15</v>
      </c>
      <c r="B39" s="72"/>
      <c r="C39" s="9" t="s">
        <v>29</v>
      </c>
      <c r="D39" s="9" t="s">
        <v>30</v>
      </c>
      <c r="E39" s="9" t="s">
        <v>31</v>
      </c>
      <c r="F39" s="9" t="s">
        <v>55</v>
      </c>
      <c r="G39" s="9" t="s">
        <v>56</v>
      </c>
      <c r="H39" s="9" t="s">
        <v>57</v>
      </c>
      <c r="I39" s="9" t="s">
        <v>58</v>
      </c>
      <c r="J39" s="9" t="s">
        <v>59</v>
      </c>
    </row>
    <row r="40" spans="1:10" x14ac:dyDescent="0.2">
      <c r="A40" s="73">
        <v>1</v>
      </c>
      <c r="B40" s="74"/>
      <c r="C40" s="28">
        <f>'2023-01'!D26</f>
        <v>58019.169999999533</v>
      </c>
      <c r="D40" s="29">
        <f>'2023-01'!H26</f>
        <v>54811.499999999985</v>
      </c>
      <c r="E40" s="29">
        <f>D40</f>
        <v>54811.499999999985</v>
      </c>
      <c r="F40" s="30">
        <f>E40*$G$34</f>
        <v>118995.76649999995</v>
      </c>
      <c r="G40" s="30">
        <v>40833</v>
      </c>
      <c r="H40" s="30">
        <f>F40-G40-C40</f>
        <v>20143.596500000422</v>
      </c>
      <c r="I40" s="31"/>
      <c r="J40" s="51">
        <f>H40+I40</f>
        <v>20143.596500000422</v>
      </c>
    </row>
    <row r="41" spans="1:10" x14ac:dyDescent="0.2">
      <c r="A41" s="75">
        <v>2</v>
      </c>
      <c r="B41" s="76"/>
      <c r="C41" s="32">
        <f>'2023-02'!D26</f>
        <v>26621.769999999757</v>
      </c>
      <c r="D41" s="33">
        <f>'2023-02'!H26</f>
        <v>52047.899999999994</v>
      </c>
      <c r="E41" s="33">
        <f t="shared" ref="E41:E42" si="3">D41</f>
        <v>52047.899999999994</v>
      </c>
      <c r="F41" s="34">
        <f t="shared" ref="F41:F42" si="4">E41*$G$34</f>
        <v>112995.99089999998</v>
      </c>
      <c r="G41" s="34">
        <v>40833</v>
      </c>
      <c r="H41" s="34">
        <f t="shared" ref="H41:H42" si="5">F41-G41-C41</f>
        <v>45541.220900000219</v>
      </c>
      <c r="I41" s="31"/>
      <c r="J41" s="37">
        <f t="shared" ref="J41:J42" si="6">H41+I41</f>
        <v>45541.220900000219</v>
      </c>
    </row>
    <row r="42" spans="1:10" x14ac:dyDescent="0.2">
      <c r="A42" s="75">
        <v>3</v>
      </c>
      <c r="B42" s="76"/>
      <c r="C42" s="32">
        <f>'2023-03'!D26</f>
        <v>29425.589999999782</v>
      </c>
      <c r="D42" s="33">
        <f>'2023-03'!H26</f>
        <v>58144.199999999983</v>
      </c>
      <c r="E42" s="33">
        <f t="shared" si="3"/>
        <v>58144.199999999983</v>
      </c>
      <c r="F42" s="34">
        <f t="shared" si="4"/>
        <v>126231.05819999996</v>
      </c>
      <c r="G42" s="34">
        <v>40833</v>
      </c>
      <c r="H42" s="34">
        <f t="shared" si="5"/>
        <v>55972.468200000178</v>
      </c>
      <c r="I42" s="31"/>
      <c r="J42" s="37">
        <f t="shared" si="6"/>
        <v>55972.468200000178</v>
      </c>
    </row>
    <row r="43" spans="1:10" x14ac:dyDescent="0.2">
      <c r="A43" s="75"/>
      <c r="B43" s="76"/>
      <c r="C43" s="35"/>
      <c r="D43" s="36"/>
      <c r="E43" s="36"/>
      <c r="F43" s="37"/>
      <c r="G43" s="37"/>
      <c r="H43" s="37"/>
      <c r="I43" s="38"/>
      <c r="J43" s="37"/>
    </row>
    <row r="44" spans="1:10" x14ac:dyDescent="0.2">
      <c r="A44" s="75"/>
      <c r="B44" s="76"/>
      <c r="C44" s="35"/>
      <c r="D44" s="36"/>
      <c r="E44" s="36"/>
      <c r="F44" s="37"/>
      <c r="G44" s="37"/>
      <c r="H44" s="37"/>
      <c r="I44" s="38"/>
      <c r="J44" s="37"/>
    </row>
    <row r="45" spans="1:10" x14ac:dyDescent="0.2">
      <c r="A45" s="75"/>
      <c r="B45" s="76"/>
      <c r="C45" s="35"/>
      <c r="D45" s="36"/>
      <c r="E45" s="36"/>
      <c r="F45" s="37"/>
      <c r="G45" s="37"/>
      <c r="H45" s="37"/>
      <c r="I45" s="38"/>
      <c r="J45" s="37"/>
    </row>
    <row r="46" spans="1:10" x14ac:dyDescent="0.2">
      <c r="A46" s="75"/>
      <c r="B46" s="76"/>
      <c r="C46" s="35"/>
      <c r="D46" s="36"/>
      <c r="E46" s="36"/>
      <c r="F46" s="37"/>
      <c r="G46" s="37"/>
      <c r="H46" s="37"/>
      <c r="I46" s="38"/>
      <c r="J46" s="37"/>
    </row>
    <row r="47" spans="1:10" x14ac:dyDescent="0.2">
      <c r="A47" s="75"/>
      <c r="B47" s="76"/>
      <c r="C47" s="35"/>
      <c r="D47" s="36"/>
      <c r="E47" s="36"/>
      <c r="F47" s="37"/>
      <c r="G47" s="37"/>
      <c r="H47" s="37"/>
      <c r="I47" s="38"/>
      <c r="J47" s="37"/>
    </row>
    <row r="48" spans="1:10" x14ac:dyDescent="0.2">
      <c r="A48" s="75"/>
      <c r="B48" s="76"/>
      <c r="C48" s="35"/>
      <c r="D48" s="36"/>
      <c r="E48" s="36"/>
      <c r="F48" s="37"/>
      <c r="G48" s="37"/>
      <c r="H48" s="37"/>
      <c r="I48" s="38"/>
      <c r="J48" s="37"/>
    </row>
    <row r="49" spans="1:10" x14ac:dyDescent="0.2">
      <c r="A49" s="75"/>
      <c r="B49" s="76"/>
      <c r="C49" s="35"/>
      <c r="D49" s="36"/>
      <c r="E49" s="36"/>
      <c r="F49" s="37"/>
      <c r="G49" s="37"/>
      <c r="H49" s="37"/>
      <c r="I49" s="38"/>
      <c r="J49" s="37"/>
    </row>
    <row r="50" spans="1:10" x14ac:dyDescent="0.2">
      <c r="A50" s="75"/>
      <c r="B50" s="76"/>
      <c r="C50" s="35"/>
      <c r="D50" s="36"/>
      <c r="E50" s="36"/>
      <c r="F50" s="37"/>
      <c r="G50" s="37"/>
      <c r="H50" s="37"/>
      <c r="I50" s="38"/>
      <c r="J50" s="37"/>
    </row>
    <row r="51" spans="1:10" x14ac:dyDescent="0.2">
      <c r="A51" s="79"/>
      <c r="B51" s="80"/>
      <c r="C51" s="39"/>
      <c r="D51" s="40"/>
      <c r="E51" s="40"/>
      <c r="F51" s="41"/>
      <c r="G51" s="41"/>
      <c r="H51" s="41"/>
      <c r="I51" s="42"/>
      <c r="J51" s="41"/>
    </row>
    <row r="52" spans="1:10" x14ac:dyDescent="0.2">
      <c r="A52" s="81" t="s">
        <v>37</v>
      </c>
      <c r="B52" s="82"/>
      <c r="C52" s="43">
        <f>SUM(C40:C51)</f>
        <v>114066.52999999907</v>
      </c>
      <c r="D52" s="44">
        <f t="shared" ref="D52:J52" si="7">SUM(D40:D51)</f>
        <v>165003.59999999998</v>
      </c>
      <c r="E52" s="44">
        <f t="shared" si="7"/>
        <v>165003.59999999998</v>
      </c>
      <c r="F52" s="43">
        <f t="shared" si="7"/>
        <v>358222.81559999991</v>
      </c>
      <c r="G52" s="43">
        <f t="shared" si="7"/>
        <v>122499</v>
      </c>
      <c r="H52" s="43">
        <f t="shared" si="7"/>
        <v>121657.28560000082</v>
      </c>
      <c r="I52" s="43">
        <f t="shared" si="7"/>
        <v>0</v>
      </c>
      <c r="J52" s="52">
        <f t="shared" si="7"/>
        <v>121657.28560000082</v>
      </c>
    </row>
    <row r="53" spans="1:10" x14ac:dyDescent="0.2">
      <c r="A53" s="77" t="s">
        <v>60</v>
      </c>
      <c r="B53" s="78"/>
      <c r="C53" s="45"/>
      <c r="D53" s="46"/>
      <c r="E53" s="46"/>
      <c r="F53" s="46"/>
      <c r="G53" s="46"/>
      <c r="H53" s="47"/>
      <c r="I53" s="46"/>
      <c r="J53" s="53"/>
    </row>
    <row r="54" spans="1:10" x14ac:dyDescent="0.2">
      <c r="A54" s="77" t="s">
        <v>61</v>
      </c>
      <c r="B54" s="78"/>
      <c r="C54" s="43">
        <f>SUM(C52:C53)</f>
        <v>114066.52999999907</v>
      </c>
      <c r="D54" s="48"/>
      <c r="E54" s="48"/>
      <c r="F54" s="48" t="s">
        <v>62</v>
      </c>
      <c r="G54" s="49"/>
      <c r="H54" s="50">
        <f>H52</f>
        <v>121657.28560000082</v>
      </c>
      <c r="I54" s="43"/>
      <c r="J54" s="54">
        <f>J52</f>
        <v>121657.28560000082</v>
      </c>
    </row>
    <row r="55" spans="1:10" x14ac:dyDescent="0.2">
      <c r="A55" s="61" t="s">
        <v>39</v>
      </c>
      <c r="B55" s="62"/>
      <c r="C55" s="62"/>
      <c r="D55" s="62"/>
      <c r="E55" s="62"/>
      <c r="F55" s="62"/>
      <c r="G55" s="62"/>
      <c r="H55" s="62"/>
    </row>
  </sheetData>
  <mergeCells count="33">
    <mergeCell ref="A53:B53"/>
    <mergeCell ref="A54:B54"/>
    <mergeCell ref="A55:H55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1:J31"/>
    <mergeCell ref="C32:G32"/>
    <mergeCell ref="A33:F33"/>
    <mergeCell ref="A34:F34"/>
    <mergeCell ref="A35:F35"/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topLeftCell="A11" zoomScaleNormal="100" zoomScaleSheetLayoutView="100" workbookViewId="0">
      <selection activeCell="F24" sqref="F24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5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2.06</v>
      </c>
      <c r="H5" s="5"/>
      <c r="I5" s="5"/>
      <c r="J5" s="5"/>
    </row>
    <row r="6" spans="1:10" x14ac:dyDescent="0.2">
      <c r="A6" s="66" t="s">
        <v>63</v>
      </c>
      <c r="B6" s="66"/>
      <c r="C6" s="66"/>
      <c r="D6" s="66"/>
      <c r="E6" s="66"/>
      <c r="F6" s="66"/>
      <c r="G6" s="6">
        <v>80834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45017</v>
      </c>
      <c r="B11" s="60"/>
      <c r="C11" s="6">
        <f>$D$26</f>
        <v>28159.929999999695</v>
      </c>
      <c r="D11" s="10">
        <f>$G$26</f>
        <v>50458.599999999991</v>
      </c>
      <c r="E11" s="6">
        <f>$G$6</f>
        <v>80834</v>
      </c>
      <c r="F11" s="10">
        <f>$H$26</f>
        <v>50458.599999999991</v>
      </c>
      <c r="G11" s="11">
        <f>F11*$G$5</f>
        <v>103944.71599999999</v>
      </c>
      <c r="H11" s="11">
        <f>G11-E11-C11</f>
        <v>-5049.2139999997089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8" x14ac:dyDescent="0.2">
      <c r="A17" s="20">
        <v>1</v>
      </c>
      <c r="B17" s="21"/>
      <c r="C17" s="26">
        <v>11094.633873293189</v>
      </c>
      <c r="D17" s="22">
        <v>2211.6000000000367</v>
      </c>
      <c r="E17" s="26">
        <v>1402</v>
      </c>
      <c r="F17" s="23">
        <f>+G17/E17</f>
        <v>4.4223965763195423</v>
      </c>
      <c r="G17" s="10">
        <v>6200.199999999998</v>
      </c>
      <c r="H17" s="23">
        <f>G17</f>
        <v>6200.199999999998</v>
      </c>
    </row>
    <row r="18" spans="1:8" x14ac:dyDescent="0.2">
      <c r="A18" s="20">
        <v>2</v>
      </c>
      <c r="B18" s="21"/>
      <c r="C18" s="26">
        <v>28018.061996437958</v>
      </c>
      <c r="D18" s="22">
        <v>5639.7499999998545</v>
      </c>
      <c r="E18" s="26">
        <v>2294</v>
      </c>
      <c r="F18" s="23">
        <f t="shared" ref="F18:F22" si="0">+G18/E18</f>
        <v>4.5223190932868329</v>
      </c>
      <c r="G18" s="10">
        <v>10374.199999999995</v>
      </c>
      <c r="H18" s="23">
        <f t="shared" ref="H18:H25" si="1">G18</f>
        <v>10374.199999999995</v>
      </c>
    </row>
    <row r="19" spans="1:8" x14ac:dyDescent="0.2">
      <c r="A19" s="20">
        <v>3</v>
      </c>
      <c r="B19" s="21"/>
      <c r="C19" s="26">
        <v>50046.033754558557</v>
      </c>
      <c r="D19" s="22">
        <v>10104.199999999761</v>
      </c>
      <c r="E19" s="26">
        <v>2424</v>
      </c>
      <c r="F19" s="23">
        <f t="shared" si="0"/>
        <v>5.3107260726072631</v>
      </c>
      <c r="G19" s="10">
        <v>12873.200000000006</v>
      </c>
      <c r="H19" s="23">
        <f t="shared" si="1"/>
        <v>12873.200000000006</v>
      </c>
    </row>
    <row r="20" spans="1:8" x14ac:dyDescent="0.2">
      <c r="A20" s="20">
        <v>4</v>
      </c>
      <c r="B20" s="21"/>
      <c r="C20" s="26">
        <v>11470.991179713339</v>
      </c>
      <c r="D20" s="22">
        <v>2207.5500000000256</v>
      </c>
      <c r="E20" s="26">
        <v>1176</v>
      </c>
      <c r="F20" s="23">
        <f t="shared" si="0"/>
        <v>7.2869047619047587</v>
      </c>
      <c r="G20" s="10">
        <v>8569.399999999996</v>
      </c>
      <c r="H20" s="23">
        <f t="shared" si="1"/>
        <v>8569.399999999996</v>
      </c>
    </row>
    <row r="21" spans="1:8" x14ac:dyDescent="0.2">
      <c r="A21" s="20">
        <v>5</v>
      </c>
      <c r="B21" s="21"/>
      <c r="C21" s="26">
        <v>2928.6291239080651</v>
      </c>
      <c r="D21" s="22">
        <v>578.39999999999861</v>
      </c>
      <c r="E21" s="26">
        <v>1026</v>
      </c>
      <c r="F21" s="23">
        <f t="shared" si="0"/>
        <v>3.9654970760233907</v>
      </c>
      <c r="G21" s="10">
        <v>4068.599999999999</v>
      </c>
      <c r="H21" s="23">
        <f t="shared" si="1"/>
        <v>4068.599999999999</v>
      </c>
    </row>
    <row r="22" spans="1:8" x14ac:dyDescent="0.2">
      <c r="A22" s="20">
        <v>6</v>
      </c>
      <c r="B22" s="21"/>
      <c r="C22" s="26">
        <v>8314.6500720888816</v>
      </c>
      <c r="D22" s="22">
        <v>1625.1000000000211</v>
      </c>
      <c r="E22" s="26">
        <v>1096</v>
      </c>
      <c r="F22" s="23">
        <f t="shared" si="0"/>
        <v>7.6395985401459825</v>
      </c>
      <c r="G22" s="10">
        <v>8372.9999999999964</v>
      </c>
      <c r="H22" s="23">
        <f t="shared" si="1"/>
        <v>8372.9999999999964</v>
      </c>
    </row>
    <row r="23" spans="1:8" x14ac:dyDescent="0.2">
      <c r="A23" s="20"/>
      <c r="B23" s="21"/>
      <c r="C23" s="26"/>
      <c r="D23" s="22"/>
      <c r="E23" s="26"/>
      <c r="F23" s="23"/>
      <c r="G23" s="10"/>
      <c r="H23" s="23"/>
    </row>
    <row r="24" spans="1:8" x14ac:dyDescent="0.2">
      <c r="A24" s="20"/>
      <c r="B24" s="21"/>
      <c r="C24" s="26"/>
      <c r="D24" s="22"/>
      <c r="E24" s="23"/>
      <c r="F24" s="23"/>
      <c r="G24" s="10"/>
      <c r="H24" s="23"/>
    </row>
    <row r="25" spans="1:8" x14ac:dyDescent="0.2">
      <c r="A25" s="21" t="s">
        <v>36</v>
      </c>
      <c r="B25" s="21"/>
      <c r="C25" s="21"/>
      <c r="D25" s="22">
        <v>5793.33</v>
      </c>
      <c r="E25" s="23"/>
      <c r="F25" s="23"/>
      <c r="G25" s="10">
        <f t="shared" ref="G25" si="2">E25*F25</f>
        <v>0</v>
      </c>
      <c r="H25" s="23">
        <f t="shared" si="1"/>
        <v>0</v>
      </c>
    </row>
    <row r="26" spans="1:8" x14ac:dyDescent="0.2">
      <c r="A26" s="14" t="s">
        <v>37</v>
      </c>
      <c r="B26" s="15"/>
      <c r="C26" s="25">
        <f>SUM(C17:C25)</f>
        <v>111872.99999999999</v>
      </c>
      <c r="D26" s="11">
        <f>SUM(D17:D25)</f>
        <v>28159.929999999695</v>
      </c>
      <c r="E26" s="25">
        <f>SUM(E17:E25)</f>
        <v>9418</v>
      </c>
      <c r="F26" s="17" t="s">
        <v>38</v>
      </c>
      <c r="G26" s="16">
        <f>SUM(G17:G25)</f>
        <v>50458.599999999991</v>
      </c>
      <c r="H26" s="16">
        <f>SUM(H17:H25)</f>
        <v>50458.599999999991</v>
      </c>
    </row>
    <row r="27" spans="1:8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8" x14ac:dyDescent="0.2">
      <c r="A28" s="1" t="s">
        <v>40</v>
      </c>
    </row>
    <row r="30" spans="1:8" x14ac:dyDescent="0.2">
      <c r="D30" s="27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topLeftCell="A11" zoomScaleNormal="100" zoomScaleSheetLayoutView="100" workbookViewId="0">
      <selection activeCell="D36" sqref="D36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5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2.06</v>
      </c>
      <c r="H5" s="5"/>
      <c r="I5" s="5"/>
      <c r="J5" s="5"/>
    </row>
    <row r="6" spans="1:10" x14ac:dyDescent="0.2">
      <c r="A6" s="66" t="s">
        <v>64</v>
      </c>
      <c r="B6" s="66"/>
      <c r="C6" s="66"/>
      <c r="D6" s="66"/>
      <c r="E6" s="66"/>
      <c r="F6" s="66"/>
      <c r="G6" s="6">
        <v>50833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45047</v>
      </c>
      <c r="B11" s="60"/>
      <c r="C11" s="6">
        <f>$D$26</f>
        <v>28714.029999999722</v>
      </c>
      <c r="D11" s="10">
        <f>$G$26</f>
        <v>56205.999999999985</v>
      </c>
      <c r="E11" s="6">
        <f>$G$6</f>
        <v>50833</v>
      </c>
      <c r="F11" s="10">
        <f>$H$26</f>
        <v>56205.999999999985</v>
      </c>
      <c r="G11" s="11">
        <f>F11*$G$5</f>
        <v>115784.35999999997</v>
      </c>
      <c r="H11" s="11">
        <f>G11-E11-C11</f>
        <v>36237.330000000249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8" x14ac:dyDescent="0.2">
      <c r="A17" s="20">
        <v>1</v>
      </c>
      <c r="B17" s="21"/>
      <c r="C17" s="26">
        <v>11348.678571428571</v>
      </c>
      <c r="D17" s="22">
        <v>2268.4500000000376</v>
      </c>
      <c r="E17" s="26">
        <v>1539</v>
      </c>
      <c r="F17" s="23">
        <f>+G17/E17</f>
        <v>4.420662768031189</v>
      </c>
      <c r="G17" s="10">
        <v>6803.4</v>
      </c>
      <c r="H17" s="23">
        <f>G17</f>
        <v>6803.4</v>
      </c>
    </row>
    <row r="18" spans="1:8" x14ac:dyDescent="0.2">
      <c r="A18" s="20">
        <v>2</v>
      </c>
      <c r="B18" s="21"/>
      <c r="C18" s="26">
        <v>28734.147515527951</v>
      </c>
      <c r="D18" s="22">
        <v>6021.2499999998481</v>
      </c>
      <c r="E18" s="26">
        <v>2586</v>
      </c>
      <c r="F18" s="23">
        <f t="shared" ref="F18:F22" si="0">+G18/E18</f>
        <v>4.5225831399845307</v>
      </c>
      <c r="G18" s="10">
        <v>11695.399999999996</v>
      </c>
      <c r="H18" s="23">
        <f t="shared" ref="H18:H25" si="1">G18</f>
        <v>11695.399999999996</v>
      </c>
    </row>
    <row r="19" spans="1:8" x14ac:dyDescent="0.2">
      <c r="A19" s="20">
        <v>3</v>
      </c>
      <c r="B19" s="21"/>
      <c r="C19" s="26">
        <v>52107.67391304348</v>
      </c>
      <c r="D19" s="22">
        <v>10935.299999999788</v>
      </c>
      <c r="E19" s="26">
        <v>2754</v>
      </c>
      <c r="F19" s="23">
        <f t="shared" si="0"/>
        <v>5.2355482933914335</v>
      </c>
      <c r="G19" s="10">
        <v>14418.700000000008</v>
      </c>
      <c r="H19" s="23">
        <f t="shared" si="1"/>
        <v>14418.700000000008</v>
      </c>
    </row>
    <row r="20" spans="1:8" x14ac:dyDescent="0.2">
      <c r="A20" s="20">
        <v>4</v>
      </c>
      <c r="B20" s="21"/>
      <c r="C20" s="26">
        <v>13042.14751552795</v>
      </c>
      <c r="D20" s="22">
        <v>2657.2000000000226</v>
      </c>
      <c r="E20" s="26">
        <v>1299</v>
      </c>
      <c r="F20" s="23">
        <f t="shared" si="0"/>
        <v>7.2816782140107748</v>
      </c>
      <c r="G20" s="10">
        <v>9458.899999999996</v>
      </c>
      <c r="H20" s="23">
        <f t="shared" si="1"/>
        <v>9458.899999999996</v>
      </c>
    </row>
    <row r="21" spans="1:8" x14ac:dyDescent="0.2">
      <c r="A21" s="20">
        <v>5</v>
      </c>
      <c r="B21" s="21"/>
      <c r="C21" s="26">
        <v>3344.2965838509317</v>
      </c>
      <c r="D21" s="22">
        <v>723.59999999999934</v>
      </c>
      <c r="E21" s="26">
        <v>1146</v>
      </c>
      <c r="F21" s="23">
        <f t="shared" si="0"/>
        <v>3.9041884816753916</v>
      </c>
      <c r="G21" s="10">
        <v>4474.1999999999989</v>
      </c>
      <c r="H21" s="23">
        <f t="shared" si="1"/>
        <v>4474.1999999999989</v>
      </c>
    </row>
    <row r="22" spans="1:8" x14ac:dyDescent="0.2">
      <c r="A22" s="20">
        <v>6</v>
      </c>
      <c r="B22" s="21"/>
      <c r="C22" s="26">
        <v>9113.055900621117</v>
      </c>
      <c r="D22" s="22">
        <v>1838.1500000000265</v>
      </c>
      <c r="E22" s="26">
        <v>1209</v>
      </c>
      <c r="F22" s="23">
        <f t="shared" si="0"/>
        <v>7.7381306865177804</v>
      </c>
      <c r="G22" s="10">
        <v>9355.399999999996</v>
      </c>
      <c r="H22" s="23">
        <f t="shared" si="1"/>
        <v>9355.399999999996</v>
      </c>
    </row>
    <row r="23" spans="1:8" x14ac:dyDescent="0.2">
      <c r="A23" s="20"/>
      <c r="B23" s="21"/>
      <c r="C23" s="26"/>
      <c r="D23" s="22"/>
      <c r="E23" s="26"/>
      <c r="F23" s="23"/>
      <c r="G23" s="10"/>
      <c r="H23" s="23"/>
    </row>
    <row r="24" spans="1:8" x14ac:dyDescent="0.2">
      <c r="A24" s="20"/>
      <c r="B24" s="21"/>
      <c r="C24" s="26"/>
      <c r="D24" s="22"/>
      <c r="E24" s="23"/>
      <c r="F24" s="23"/>
      <c r="G24" s="10"/>
      <c r="H24" s="23"/>
    </row>
    <row r="25" spans="1:8" x14ac:dyDescent="0.2">
      <c r="A25" s="21" t="s">
        <v>36</v>
      </c>
      <c r="B25" s="21"/>
      <c r="C25" s="21"/>
      <c r="D25" s="22">
        <v>4270.08</v>
      </c>
      <c r="E25" s="23"/>
      <c r="F25" s="23"/>
      <c r="G25" s="10">
        <f t="shared" ref="G25" si="2">E25*F25</f>
        <v>0</v>
      </c>
      <c r="H25" s="23">
        <f t="shared" si="1"/>
        <v>0</v>
      </c>
    </row>
    <row r="26" spans="1:8" x14ac:dyDescent="0.2">
      <c r="A26" s="14" t="s">
        <v>37</v>
      </c>
      <c r="B26" s="15"/>
      <c r="C26" s="25">
        <f>SUM(C17:C25)</f>
        <v>117689.99999999999</v>
      </c>
      <c r="D26" s="11">
        <f>SUM(D17:D25)</f>
        <v>28714.029999999722</v>
      </c>
      <c r="E26" s="25">
        <f>SUM(E17:E25)</f>
        <v>10533</v>
      </c>
      <c r="F26" s="17" t="s">
        <v>38</v>
      </c>
      <c r="G26" s="16">
        <f>SUM(G17:G25)</f>
        <v>56205.999999999985</v>
      </c>
      <c r="H26" s="16">
        <f>SUM(H17:H25)</f>
        <v>56205.999999999985</v>
      </c>
    </row>
    <row r="27" spans="1:8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8" x14ac:dyDescent="0.2">
      <c r="A28" s="1" t="s">
        <v>40</v>
      </c>
    </row>
    <row r="30" spans="1:8" x14ac:dyDescent="0.2">
      <c r="D30" s="27"/>
    </row>
    <row r="31" spans="1:8" x14ac:dyDescent="0.2">
      <c r="D31" s="27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topLeftCell="A15" zoomScaleNormal="100" zoomScaleSheetLayoutView="100" workbookViewId="0">
      <selection activeCell="D34" sqref="D34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5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2.06</v>
      </c>
      <c r="H5" s="5"/>
      <c r="I5" s="5"/>
      <c r="J5" s="5"/>
    </row>
    <row r="6" spans="1:10" x14ac:dyDescent="0.2">
      <c r="A6" s="66" t="s">
        <v>65</v>
      </c>
      <c r="B6" s="66"/>
      <c r="C6" s="66"/>
      <c r="D6" s="66"/>
      <c r="E6" s="66"/>
      <c r="F6" s="66"/>
      <c r="G6" s="6">
        <v>50833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45078</v>
      </c>
      <c r="B11" s="60"/>
      <c r="C11" s="6">
        <f>$D$26</f>
        <v>26957.859999999706</v>
      </c>
      <c r="D11" s="10">
        <f>$G$26</f>
        <v>56571.19999999999</v>
      </c>
      <c r="E11" s="6">
        <f>$G$6</f>
        <v>50833</v>
      </c>
      <c r="F11" s="10">
        <f>$H$26</f>
        <v>56571.19999999999</v>
      </c>
      <c r="G11" s="11">
        <f>F11*$G$5</f>
        <v>116536.67199999998</v>
      </c>
      <c r="H11" s="11">
        <f>G11-E11-C11</f>
        <v>38745.812000000267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8" x14ac:dyDescent="0.2">
      <c r="A17" s="20">
        <v>1</v>
      </c>
      <c r="B17" s="21"/>
      <c r="C17" s="26">
        <v>10503</v>
      </c>
      <c r="D17" s="22">
        <v>2175.15</v>
      </c>
      <c r="E17" s="26">
        <v>1538</v>
      </c>
      <c r="F17" s="23">
        <f>+G17/E17</f>
        <v>4.4192457737321176</v>
      </c>
      <c r="G17" s="10">
        <v>6796.7999999999975</v>
      </c>
      <c r="H17" s="23">
        <f>G17</f>
        <v>6796.7999999999975</v>
      </c>
    </row>
    <row r="18" spans="1:8" x14ac:dyDescent="0.2">
      <c r="A18" s="20">
        <v>2</v>
      </c>
      <c r="B18" s="21"/>
      <c r="C18" s="26">
        <v>27230.555469596162</v>
      </c>
      <c r="D18" s="22">
        <v>5836.9999999998572</v>
      </c>
      <c r="E18" s="26">
        <v>2620</v>
      </c>
      <c r="F18" s="23">
        <f t="shared" ref="F18:F22" si="0">+G18/E18</f>
        <v>4.5245801526717546</v>
      </c>
      <c r="G18" s="10">
        <v>11854.399999999996</v>
      </c>
      <c r="H18" s="23">
        <f t="shared" ref="H18:H25" si="1">G18</f>
        <v>11854.399999999996</v>
      </c>
    </row>
    <row r="19" spans="1:8" x14ac:dyDescent="0.2">
      <c r="A19" s="20">
        <v>3</v>
      </c>
      <c r="B19" s="21"/>
      <c r="C19" s="26">
        <v>51015.672752591679</v>
      </c>
      <c r="D19" s="22">
        <v>11018.799999999812</v>
      </c>
      <c r="E19" s="26">
        <v>2796</v>
      </c>
      <c r="F19" s="23">
        <f t="shared" si="0"/>
        <v>5.2110872675250386</v>
      </c>
      <c r="G19" s="10">
        <v>14570.200000000008</v>
      </c>
      <c r="H19" s="23">
        <f t="shared" si="1"/>
        <v>14570.200000000008</v>
      </c>
    </row>
    <row r="20" spans="1:8" x14ac:dyDescent="0.2">
      <c r="A20" s="20">
        <v>4</v>
      </c>
      <c r="B20" s="21"/>
      <c r="C20" s="26">
        <v>12553.999535819279</v>
      </c>
      <c r="D20" s="22">
        <v>2669.500000000015</v>
      </c>
      <c r="E20" s="26">
        <v>1294</v>
      </c>
      <c r="F20" s="23">
        <f t="shared" si="0"/>
        <v>7.2820710973724845</v>
      </c>
      <c r="G20" s="10">
        <v>9422.9999999999945</v>
      </c>
      <c r="H20" s="23">
        <f t="shared" si="1"/>
        <v>9422.9999999999945</v>
      </c>
    </row>
    <row r="21" spans="1:8" x14ac:dyDescent="0.2">
      <c r="A21" s="20">
        <v>5</v>
      </c>
      <c r="B21" s="21"/>
      <c r="C21" s="26">
        <v>5095.324462323998</v>
      </c>
      <c r="D21" s="22">
        <v>1158.3000000000002</v>
      </c>
      <c r="E21" s="26">
        <v>1156</v>
      </c>
      <c r="F21" s="23">
        <f t="shared" si="0"/>
        <v>3.8709342560553628</v>
      </c>
      <c r="G21" s="10">
        <v>4474.7999999999993</v>
      </c>
      <c r="H21" s="23">
        <f t="shared" si="1"/>
        <v>4474.7999999999993</v>
      </c>
    </row>
    <row r="22" spans="1:8" x14ac:dyDescent="0.2">
      <c r="A22" s="20">
        <v>6</v>
      </c>
      <c r="B22" s="21"/>
      <c r="C22" s="26">
        <v>8879.6582082624172</v>
      </c>
      <c r="D22" s="22">
        <v>1882.9500000000244</v>
      </c>
      <c r="E22" s="26">
        <v>1222</v>
      </c>
      <c r="F22" s="23">
        <f t="shared" si="0"/>
        <v>7.7348608837970492</v>
      </c>
      <c r="G22" s="10">
        <v>9451.9999999999945</v>
      </c>
      <c r="H22" s="23">
        <f t="shared" si="1"/>
        <v>9451.9999999999945</v>
      </c>
    </row>
    <row r="23" spans="1:8" x14ac:dyDescent="0.2">
      <c r="A23" s="20"/>
      <c r="B23" s="21"/>
      <c r="C23" s="26"/>
      <c r="D23" s="22"/>
      <c r="E23" s="26"/>
      <c r="F23" s="23"/>
      <c r="G23" s="10"/>
      <c r="H23" s="23"/>
    </row>
    <row r="24" spans="1:8" x14ac:dyDescent="0.2">
      <c r="A24" s="20"/>
      <c r="B24" s="21"/>
      <c r="C24" s="26"/>
      <c r="D24" s="22"/>
      <c r="E24" s="23"/>
      <c r="F24" s="23"/>
      <c r="G24" s="10"/>
      <c r="H24" s="23"/>
    </row>
    <row r="25" spans="1:8" x14ac:dyDescent="0.2">
      <c r="A25" s="21" t="s">
        <v>36</v>
      </c>
      <c r="B25" s="21"/>
      <c r="C25" s="21"/>
      <c r="D25" s="22">
        <v>2216.16</v>
      </c>
      <c r="E25" s="23"/>
      <c r="F25" s="23"/>
      <c r="G25" s="10">
        <f t="shared" ref="G25" si="2">E25*F25</f>
        <v>0</v>
      </c>
      <c r="H25" s="23">
        <f t="shared" si="1"/>
        <v>0</v>
      </c>
    </row>
    <row r="26" spans="1:8" x14ac:dyDescent="0.2">
      <c r="A26" s="14" t="s">
        <v>37</v>
      </c>
      <c r="B26" s="15"/>
      <c r="C26" s="25">
        <f>SUM(C17:C25)</f>
        <v>115278.21042859355</v>
      </c>
      <c r="D26" s="11">
        <f>SUM(D17:D25)</f>
        <v>26957.859999999706</v>
      </c>
      <c r="E26" s="25">
        <f>SUM(E17:E25)</f>
        <v>10626</v>
      </c>
      <c r="F26" s="17" t="s">
        <v>38</v>
      </c>
      <c r="G26" s="16">
        <f>SUM(G17:G25)</f>
        <v>56571.19999999999</v>
      </c>
      <c r="H26" s="16">
        <f>SUM(H17:H25)</f>
        <v>56571.19999999999</v>
      </c>
    </row>
    <row r="27" spans="1:8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8" x14ac:dyDescent="0.2">
      <c r="A28" s="1" t="s">
        <v>40</v>
      </c>
    </row>
    <row r="30" spans="1:8" x14ac:dyDescent="0.2">
      <c r="D30" s="27"/>
    </row>
    <row r="31" spans="1:8" x14ac:dyDescent="0.2">
      <c r="D31" s="27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5"/>
  <sheetViews>
    <sheetView tabSelected="1" view="pageBreakPreview" topLeftCell="A11" zoomScaleNormal="100" zoomScaleSheetLayoutView="10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6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43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19">
        <v>2.06</v>
      </c>
      <c r="H5" s="5"/>
      <c r="I5" s="5"/>
      <c r="J5" s="5"/>
    </row>
    <row r="6" spans="1:10" x14ac:dyDescent="0.2">
      <c r="A6" s="66" t="s">
        <v>66</v>
      </c>
      <c r="B6" s="66"/>
      <c r="C6" s="66"/>
      <c r="D6" s="66"/>
      <c r="E6" s="66"/>
      <c r="F6" s="66"/>
      <c r="G6" s="6">
        <f>'2023-04'!G6+'2023-05'!G6+'2023-06'!G6</f>
        <v>182500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67" t="s">
        <v>67</v>
      </c>
      <c r="B11" s="68"/>
      <c r="C11" s="6">
        <f>$D$26</f>
        <v>83831.819999999134</v>
      </c>
      <c r="D11" s="10">
        <f>$G$26</f>
        <v>163235.79999999999</v>
      </c>
      <c r="E11" s="6">
        <f>$G$6</f>
        <v>182500</v>
      </c>
      <c r="F11" s="10">
        <f>$H$26</f>
        <v>163235.79999999999</v>
      </c>
      <c r="G11" s="11">
        <f>F11*$G$5</f>
        <v>336265.74799999996</v>
      </c>
      <c r="H11" s="11">
        <f>G11-E11-C11</f>
        <v>69933.928000000829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10" x14ac:dyDescent="0.2">
      <c r="A17" s="20">
        <v>1</v>
      </c>
      <c r="B17" s="21"/>
      <c r="C17" s="26">
        <f>+'2023-04'!C17+'2023-05'!C17+'2023-06'!C17</f>
        <v>32946.312444721756</v>
      </c>
      <c r="D17" s="22">
        <f>+'2023-04'!D17+'2023-05'!D17+'2023-06'!D17</f>
        <v>6655.2000000000735</v>
      </c>
      <c r="E17" s="26">
        <f>+'2023-04'!E17+'2023-05'!E17+'2023-06'!E17</f>
        <v>4479</v>
      </c>
      <c r="F17" s="23">
        <f>+G17/E17</f>
        <v>4.420718910471086</v>
      </c>
      <c r="G17" s="10">
        <f>+'2023-04'!G17+'2023-05'!G17+'2023-06'!G17</f>
        <v>19800.399999999994</v>
      </c>
      <c r="H17" s="23">
        <f>G17</f>
        <v>19800.399999999994</v>
      </c>
    </row>
    <row r="18" spans="1:10" x14ac:dyDescent="0.2">
      <c r="A18" s="20">
        <v>2</v>
      </c>
      <c r="B18" s="21"/>
      <c r="C18" s="26">
        <f>+'2023-04'!C18+'2023-05'!C18+'2023-06'!C18</f>
        <v>83982.764981562068</v>
      </c>
      <c r="D18" s="22">
        <f>+'2023-04'!D18+'2023-05'!D18+'2023-06'!D18</f>
        <v>17497.99999999956</v>
      </c>
      <c r="E18" s="26">
        <f>+'2023-04'!E18+'2023-05'!E18+'2023-06'!E18</f>
        <v>7500</v>
      </c>
      <c r="F18" s="23">
        <f t="shared" ref="F18:F22" si="0">+G18/E18</f>
        <v>4.5231999999999983</v>
      </c>
      <c r="G18" s="10">
        <f>+'2023-04'!G18+'2023-05'!G18+'2023-06'!G18</f>
        <v>33923.999999999985</v>
      </c>
      <c r="H18" s="23">
        <f t="shared" ref="H18:H25" si="1">G18</f>
        <v>33923.999999999985</v>
      </c>
    </row>
    <row r="19" spans="1:10" x14ac:dyDescent="0.2">
      <c r="A19" s="20">
        <v>3</v>
      </c>
      <c r="B19" s="21"/>
      <c r="C19" s="26">
        <f>+'2023-04'!C19+'2023-05'!C19+'2023-06'!C19</f>
        <v>153169.38042019372</v>
      </c>
      <c r="D19" s="22">
        <f>+'2023-04'!D19+'2023-05'!D19+'2023-06'!D19</f>
        <v>32058.299999999363</v>
      </c>
      <c r="E19" s="26">
        <f>+'2023-04'!E19+'2023-05'!E19+'2023-06'!E19</f>
        <v>7974</v>
      </c>
      <c r="F19" s="23">
        <f t="shared" si="0"/>
        <v>5.2498244293955381</v>
      </c>
      <c r="G19" s="10">
        <f>+'2023-04'!G19+'2023-05'!G19+'2023-06'!G19</f>
        <v>41862.10000000002</v>
      </c>
      <c r="H19" s="23">
        <f t="shared" si="1"/>
        <v>41862.10000000002</v>
      </c>
    </row>
    <row r="20" spans="1:10" x14ac:dyDescent="0.2">
      <c r="A20" s="20">
        <v>4</v>
      </c>
      <c r="B20" s="21"/>
      <c r="C20" s="26">
        <f>+'2023-04'!C20+'2023-05'!C20+'2023-06'!C20</f>
        <v>37067.13823106057</v>
      </c>
      <c r="D20" s="22">
        <f>+'2023-04'!D20+'2023-05'!D20+'2023-06'!D20</f>
        <v>7534.2500000000637</v>
      </c>
      <c r="E20" s="26">
        <f>+'2023-04'!E20+'2023-05'!E20+'2023-06'!E20</f>
        <v>3769</v>
      </c>
      <c r="F20" s="23">
        <f t="shared" si="0"/>
        <v>7.2834438843194453</v>
      </c>
      <c r="G20" s="10">
        <f>+'2023-04'!G20+'2023-05'!G20+'2023-06'!G20</f>
        <v>27451.299999999988</v>
      </c>
      <c r="H20" s="23">
        <f t="shared" si="1"/>
        <v>27451.299999999988</v>
      </c>
    </row>
    <row r="21" spans="1:10" x14ac:dyDescent="0.2">
      <c r="A21" s="20">
        <v>5</v>
      </c>
      <c r="B21" s="21"/>
      <c r="C21" s="26">
        <f>+'2023-04'!C21+'2023-05'!C21+'2023-06'!C21</f>
        <v>11368.250170082996</v>
      </c>
      <c r="D21" s="22">
        <f>+'2023-04'!D21+'2023-05'!D21+'2023-06'!D21</f>
        <v>2460.2999999999984</v>
      </c>
      <c r="E21" s="26">
        <f>+'2023-04'!E21+'2023-05'!E21+'2023-06'!E21</f>
        <v>3328</v>
      </c>
      <c r="F21" s="23">
        <f t="shared" si="0"/>
        <v>3.9115384615384605</v>
      </c>
      <c r="G21" s="10">
        <f>+'2023-04'!G21+'2023-05'!G21+'2023-06'!G21</f>
        <v>13017.599999999997</v>
      </c>
      <c r="H21" s="23">
        <f t="shared" si="1"/>
        <v>13017.599999999997</v>
      </c>
    </row>
    <row r="22" spans="1:10" x14ac:dyDescent="0.2">
      <c r="A22" s="20">
        <v>6</v>
      </c>
      <c r="B22" s="21"/>
      <c r="C22" s="26">
        <f>+'2023-04'!C22+'2023-05'!C22+'2023-06'!C22</f>
        <v>26307.364180972414</v>
      </c>
      <c r="D22" s="22">
        <f>+'2023-04'!D22+'2023-05'!D22+'2023-06'!D22</f>
        <v>5346.2000000000717</v>
      </c>
      <c r="E22" s="26">
        <f>+'2023-04'!E22+'2023-05'!E22+'2023-06'!E22</f>
        <v>3527</v>
      </c>
      <c r="F22" s="23">
        <f t="shared" si="0"/>
        <v>7.7063793592288024</v>
      </c>
      <c r="G22" s="10">
        <f>+'2023-04'!G22+'2023-05'!G22+'2023-06'!G22</f>
        <v>27180.399999999987</v>
      </c>
      <c r="H22" s="23">
        <f t="shared" si="1"/>
        <v>27180.399999999987</v>
      </c>
    </row>
    <row r="23" spans="1:10" x14ac:dyDescent="0.2">
      <c r="A23" s="20"/>
      <c r="B23" s="21"/>
      <c r="C23" s="26"/>
      <c r="D23" s="22"/>
      <c r="E23" s="26"/>
      <c r="F23" s="23"/>
      <c r="G23" s="10"/>
      <c r="H23" s="23"/>
    </row>
    <row r="24" spans="1:10" x14ac:dyDescent="0.2">
      <c r="A24" s="20"/>
      <c r="B24" s="21"/>
      <c r="C24" s="26"/>
      <c r="D24" s="22"/>
      <c r="E24" s="26"/>
      <c r="F24" s="23"/>
      <c r="G24" s="10"/>
      <c r="H24" s="23"/>
    </row>
    <row r="25" spans="1:10" x14ac:dyDescent="0.2">
      <c r="A25" s="21" t="s">
        <v>36</v>
      </c>
      <c r="B25" s="21"/>
      <c r="C25" s="21"/>
      <c r="D25" s="22">
        <f>+'2023-04'!D25+'2023-05'!D25+'2023-06'!D25</f>
        <v>12279.57</v>
      </c>
      <c r="E25" s="23"/>
      <c r="F25" s="23"/>
      <c r="G25" s="10">
        <v>0</v>
      </c>
      <c r="H25" s="23">
        <f t="shared" si="1"/>
        <v>0</v>
      </c>
    </row>
    <row r="26" spans="1:10" x14ac:dyDescent="0.2">
      <c r="A26" s="14" t="s">
        <v>37</v>
      </c>
      <c r="B26" s="15"/>
      <c r="C26" s="25">
        <f>SUM(C17:C25)</f>
        <v>344841.21042859351</v>
      </c>
      <c r="D26" s="11">
        <f>SUM(D17:D25)</f>
        <v>83831.819999999134</v>
      </c>
      <c r="E26" s="25">
        <f>SUM(E17:E25)</f>
        <v>30577</v>
      </c>
      <c r="F26" s="17" t="s">
        <v>38</v>
      </c>
      <c r="G26" s="16">
        <f>SUM(G17:G25)</f>
        <v>163235.79999999999</v>
      </c>
      <c r="H26" s="16">
        <f>SUM(H17:H25)</f>
        <v>163235.79999999999</v>
      </c>
    </row>
    <row r="27" spans="1:10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10" x14ac:dyDescent="0.2">
      <c r="A28" s="1" t="s">
        <v>40</v>
      </c>
    </row>
    <row r="31" spans="1:10" ht="15" x14ac:dyDescent="0.25">
      <c r="A31" s="64" t="s">
        <v>43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0" ht="15" x14ac:dyDescent="0.25">
      <c r="A32" s="2" t="s">
        <v>2</v>
      </c>
      <c r="B32" s="3"/>
      <c r="C32" s="65" t="s">
        <v>3</v>
      </c>
      <c r="D32" s="65"/>
      <c r="E32" s="65"/>
      <c r="F32" s="65"/>
      <c r="G32" s="65"/>
      <c r="H32"/>
      <c r="I32"/>
      <c r="J32"/>
    </row>
    <row r="33" spans="1:10" x14ac:dyDescent="0.2">
      <c r="A33" s="66" t="s">
        <v>4</v>
      </c>
      <c r="B33" s="66"/>
      <c r="C33" s="66"/>
      <c r="D33" s="66"/>
      <c r="E33" s="66"/>
      <c r="F33" s="66"/>
      <c r="G33" s="4">
        <v>650000</v>
      </c>
      <c r="H33" s="5"/>
      <c r="I33" s="5"/>
      <c r="J33" s="5"/>
    </row>
    <row r="34" spans="1:10" x14ac:dyDescent="0.2">
      <c r="A34" s="66" t="s">
        <v>46</v>
      </c>
      <c r="B34" s="66"/>
      <c r="C34" s="66"/>
      <c r="D34" s="66"/>
      <c r="E34" s="66"/>
      <c r="F34" s="66"/>
      <c r="G34" s="19">
        <v>2.06</v>
      </c>
      <c r="H34" s="5"/>
      <c r="I34" s="5"/>
      <c r="J34" s="5"/>
    </row>
    <row r="35" spans="1:10" x14ac:dyDescent="0.2">
      <c r="A35" s="66" t="s">
        <v>68</v>
      </c>
      <c r="B35" s="66"/>
      <c r="C35" s="66"/>
      <c r="D35" s="66"/>
      <c r="E35" s="66"/>
      <c r="F35" s="66"/>
      <c r="G35" s="6">
        <f>G6</f>
        <v>182500</v>
      </c>
      <c r="H35" s="5"/>
      <c r="I35" s="5"/>
      <c r="J35" s="5"/>
    </row>
    <row r="37" spans="1:10" x14ac:dyDescent="0.2">
      <c r="A37" s="1" t="s">
        <v>48</v>
      </c>
    </row>
    <row r="38" spans="1:10" ht="114.75" x14ac:dyDescent="0.2">
      <c r="A38" s="69" t="s">
        <v>49</v>
      </c>
      <c r="B38" s="70"/>
      <c r="C38" s="7" t="s">
        <v>26</v>
      </c>
      <c r="D38" s="7" t="s">
        <v>50</v>
      </c>
      <c r="E38" s="7" t="s">
        <v>12</v>
      </c>
      <c r="F38" s="7" t="s">
        <v>51</v>
      </c>
      <c r="G38" s="7" t="s">
        <v>52</v>
      </c>
      <c r="H38" s="7" t="s">
        <v>14</v>
      </c>
      <c r="I38" s="7" t="s">
        <v>53</v>
      </c>
      <c r="J38" s="7" t="s">
        <v>54</v>
      </c>
    </row>
    <row r="39" spans="1:10" ht="25.5" x14ac:dyDescent="0.2">
      <c r="A39" s="71" t="s">
        <v>15</v>
      </c>
      <c r="B39" s="72"/>
      <c r="C39" s="9" t="s">
        <v>29</v>
      </c>
      <c r="D39" s="9" t="s">
        <v>30</v>
      </c>
      <c r="E39" s="9" t="s">
        <v>31</v>
      </c>
      <c r="F39" s="9" t="s">
        <v>55</v>
      </c>
      <c r="G39" s="9" t="s">
        <v>56</v>
      </c>
      <c r="H39" s="9" t="s">
        <v>57</v>
      </c>
      <c r="I39" s="9" t="s">
        <v>58</v>
      </c>
      <c r="J39" s="9" t="s">
        <v>59</v>
      </c>
    </row>
    <row r="40" spans="1:10" x14ac:dyDescent="0.2">
      <c r="A40" s="73">
        <v>4</v>
      </c>
      <c r="B40" s="74"/>
      <c r="C40" s="28">
        <f>'2023-04'!D26</f>
        <v>28159.929999999695</v>
      </c>
      <c r="D40" s="29">
        <f>'2023-04'!H26</f>
        <v>50458.599999999991</v>
      </c>
      <c r="E40" s="29">
        <f>D40</f>
        <v>50458.599999999991</v>
      </c>
      <c r="F40" s="30">
        <f>E40*$G$34</f>
        <v>103944.71599999999</v>
      </c>
      <c r="G40" s="30">
        <v>80834</v>
      </c>
      <c r="H40" s="30">
        <f>F40-G40-C40</f>
        <v>-5049.2139999997089</v>
      </c>
      <c r="I40" s="31"/>
      <c r="J40" s="51">
        <f>H40+I40</f>
        <v>-5049.2139999997089</v>
      </c>
    </row>
    <row r="41" spans="1:10" x14ac:dyDescent="0.2">
      <c r="A41" s="75">
        <v>5</v>
      </c>
      <c r="B41" s="76"/>
      <c r="C41" s="32">
        <f>'2023-05'!D26</f>
        <v>28714.029999999722</v>
      </c>
      <c r="D41" s="33">
        <f>'2023-05'!H26</f>
        <v>56205.999999999985</v>
      </c>
      <c r="E41" s="33">
        <f t="shared" ref="E41:E42" si="2">D41</f>
        <v>56205.999999999985</v>
      </c>
      <c r="F41" s="34">
        <f t="shared" ref="F41:F42" si="3">E41*$G$34</f>
        <v>115784.35999999997</v>
      </c>
      <c r="G41" s="34">
        <v>50833</v>
      </c>
      <c r="H41" s="34">
        <f t="shared" ref="H41:H42" si="4">F41-G41-C41</f>
        <v>36237.330000000249</v>
      </c>
      <c r="I41" s="31"/>
      <c r="J41" s="37">
        <f t="shared" ref="J41:J42" si="5">H41+I41</f>
        <v>36237.330000000249</v>
      </c>
    </row>
    <row r="42" spans="1:10" x14ac:dyDescent="0.2">
      <c r="A42" s="75">
        <v>6</v>
      </c>
      <c r="B42" s="76"/>
      <c r="C42" s="32">
        <f>'2023-06'!D26</f>
        <v>26957.859999999706</v>
      </c>
      <c r="D42" s="33">
        <f>'2023-06'!H26</f>
        <v>56571.19999999999</v>
      </c>
      <c r="E42" s="33">
        <f t="shared" si="2"/>
        <v>56571.19999999999</v>
      </c>
      <c r="F42" s="34">
        <f t="shared" si="3"/>
        <v>116536.67199999998</v>
      </c>
      <c r="G42" s="34">
        <v>50833</v>
      </c>
      <c r="H42" s="34">
        <f t="shared" si="4"/>
        <v>38745.812000000267</v>
      </c>
      <c r="I42" s="31"/>
      <c r="J42" s="37">
        <f t="shared" si="5"/>
        <v>38745.812000000267</v>
      </c>
    </row>
    <row r="43" spans="1:10" x14ac:dyDescent="0.2">
      <c r="A43" s="75"/>
      <c r="B43" s="76"/>
      <c r="C43" s="35"/>
      <c r="D43" s="36"/>
      <c r="E43" s="36"/>
      <c r="F43" s="37"/>
      <c r="G43" s="37"/>
      <c r="H43" s="37"/>
      <c r="I43" s="38"/>
      <c r="J43" s="37"/>
    </row>
    <row r="44" spans="1:10" x14ac:dyDescent="0.2">
      <c r="A44" s="75"/>
      <c r="B44" s="76"/>
      <c r="C44" s="35"/>
      <c r="D44" s="36"/>
      <c r="E44" s="36"/>
      <c r="F44" s="37"/>
      <c r="G44" s="37"/>
      <c r="H44" s="37"/>
      <c r="I44" s="38"/>
      <c r="J44" s="37"/>
    </row>
    <row r="45" spans="1:10" x14ac:dyDescent="0.2">
      <c r="A45" s="75"/>
      <c r="B45" s="76"/>
      <c r="C45" s="35"/>
      <c r="D45" s="36"/>
      <c r="E45" s="36"/>
      <c r="F45" s="37"/>
      <c r="G45" s="37"/>
      <c r="H45" s="37"/>
      <c r="I45" s="38"/>
      <c r="J45" s="37"/>
    </row>
    <row r="46" spans="1:10" x14ac:dyDescent="0.2">
      <c r="A46" s="75"/>
      <c r="B46" s="76"/>
      <c r="C46" s="35"/>
      <c r="D46" s="36"/>
      <c r="E46" s="36"/>
      <c r="F46" s="37"/>
      <c r="G46" s="37"/>
      <c r="H46" s="37"/>
      <c r="I46" s="38"/>
      <c r="J46" s="37"/>
    </row>
    <row r="47" spans="1:10" x14ac:dyDescent="0.2">
      <c r="A47" s="75"/>
      <c r="B47" s="76"/>
      <c r="C47" s="35"/>
      <c r="D47" s="36"/>
      <c r="E47" s="36"/>
      <c r="F47" s="37"/>
      <c r="G47" s="37"/>
      <c r="H47" s="37"/>
      <c r="I47" s="38"/>
      <c r="J47" s="37"/>
    </row>
    <row r="48" spans="1:10" x14ac:dyDescent="0.2">
      <c r="A48" s="75"/>
      <c r="B48" s="76"/>
      <c r="C48" s="35"/>
      <c r="D48" s="36"/>
      <c r="E48" s="36"/>
      <c r="F48" s="37"/>
      <c r="G48" s="37"/>
      <c r="H48" s="37"/>
      <c r="I48" s="38"/>
      <c r="J48" s="37"/>
    </row>
    <row r="49" spans="1:10" x14ac:dyDescent="0.2">
      <c r="A49" s="75"/>
      <c r="B49" s="76"/>
      <c r="C49" s="35"/>
      <c r="D49" s="36"/>
      <c r="E49" s="36"/>
      <c r="F49" s="37"/>
      <c r="G49" s="37"/>
      <c r="H49" s="37"/>
      <c r="I49" s="38"/>
      <c r="J49" s="37"/>
    </row>
    <row r="50" spans="1:10" x14ac:dyDescent="0.2">
      <c r="A50" s="75"/>
      <c r="B50" s="76"/>
      <c r="C50" s="35"/>
      <c r="D50" s="36"/>
      <c r="E50" s="36"/>
      <c r="F50" s="37"/>
      <c r="G50" s="37"/>
      <c r="H50" s="37"/>
      <c r="I50" s="38"/>
      <c r="J50" s="37"/>
    </row>
    <row r="51" spans="1:10" x14ac:dyDescent="0.2">
      <c r="A51" s="79"/>
      <c r="B51" s="80"/>
      <c r="C51" s="39"/>
      <c r="D51" s="40"/>
      <c r="E51" s="40"/>
      <c r="F51" s="41"/>
      <c r="G51" s="41"/>
      <c r="H51" s="41"/>
      <c r="I51" s="42"/>
      <c r="J51" s="41"/>
    </row>
    <row r="52" spans="1:10" x14ac:dyDescent="0.2">
      <c r="A52" s="81" t="s">
        <v>37</v>
      </c>
      <c r="B52" s="82"/>
      <c r="C52" s="43">
        <f>SUM(C40:C51)</f>
        <v>83831.819999999119</v>
      </c>
      <c r="D52" s="44">
        <f t="shared" ref="D52:J52" si="6">SUM(D40:D51)</f>
        <v>163235.79999999996</v>
      </c>
      <c r="E52" s="44">
        <f t="shared" si="6"/>
        <v>163235.79999999996</v>
      </c>
      <c r="F52" s="43">
        <f t="shared" si="6"/>
        <v>336265.74799999991</v>
      </c>
      <c r="G52" s="43">
        <f t="shared" si="6"/>
        <v>182500</v>
      </c>
      <c r="H52" s="43">
        <f t="shared" si="6"/>
        <v>69933.9280000008</v>
      </c>
      <c r="I52" s="43">
        <f t="shared" si="6"/>
        <v>0</v>
      </c>
      <c r="J52" s="52">
        <f t="shared" si="6"/>
        <v>69933.9280000008</v>
      </c>
    </row>
    <row r="53" spans="1:10" x14ac:dyDescent="0.2">
      <c r="A53" s="77" t="s">
        <v>60</v>
      </c>
      <c r="B53" s="78"/>
      <c r="C53" s="45"/>
      <c r="D53" s="46"/>
      <c r="E53" s="46"/>
      <c r="F53" s="46"/>
      <c r="G53" s="46"/>
      <c r="H53" s="47"/>
      <c r="I53" s="46"/>
      <c r="J53" s="53"/>
    </row>
    <row r="54" spans="1:10" x14ac:dyDescent="0.2">
      <c r="A54" s="77" t="s">
        <v>61</v>
      </c>
      <c r="B54" s="78"/>
      <c r="C54" s="43">
        <f>SUM(C52:C53)</f>
        <v>83831.819999999119</v>
      </c>
      <c r="D54" s="48"/>
      <c r="E54" s="48"/>
      <c r="F54" s="48" t="s">
        <v>62</v>
      </c>
      <c r="G54" s="49"/>
      <c r="H54" s="50">
        <f>H52</f>
        <v>69933.9280000008</v>
      </c>
      <c r="I54" s="43"/>
      <c r="J54" s="54">
        <f>J52</f>
        <v>69933.9280000008</v>
      </c>
    </row>
    <row r="55" spans="1:10" x14ac:dyDescent="0.2">
      <c r="A55" s="61" t="s">
        <v>39</v>
      </c>
      <c r="B55" s="62"/>
      <c r="C55" s="62"/>
      <c r="D55" s="62"/>
      <c r="E55" s="62"/>
      <c r="F55" s="62"/>
      <c r="G55" s="62"/>
      <c r="H55" s="62"/>
    </row>
  </sheetData>
  <mergeCells count="33">
    <mergeCell ref="A53:B53"/>
    <mergeCell ref="A54:B54"/>
    <mergeCell ref="A55:H55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1:J31"/>
    <mergeCell ref="C32:G32"/>
    <mergeCell ref="A33:F33"/>
    <mergeCell ref="A34:F34"/>
    <mergeCell ref="A35:F35"/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Normal="100" zoomScaleSheetLayoutView="100" workbookViewId="0">
      <selection activeCell="D35" sqref="D35:D36"/>
    </sheetView>
  </sheetViews>
  <sheetFormatPr defaultColWidth="9.140625" defaultRowHeight="12.75" x14ac:dyDescent="0.2"/>
  <cols>
    <col min="1" max="1" width="8.5703125" style="1" customWidth="1"/>
    <col min="2" max="2" width="7.28515625" style="1" customWidth="1"/>
    <col min="3" max="10" width="15" style="1" customWidth="1"/>
    <col min="11" max="11" width="15.28515625" style="1" customWidth="1"/>
    <col min="12" max="16384" width="9.140625" style="1"/>
  </cols>
  <sheetData>
    <row r="1" spans="1:10" ht="1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x14ac:dyDescent="0.25">
      <c r="A2" s="64" t="s">
        <v>1</v>
      </c>
      <c r="B2" s="64"/>
      <c r="C2" s="64"/>
      <c r="D2" s="64"/>
      <c r="E2" s="64"/>
      <c r="F2" s="64"/>
      <c r="G2" s="64"/>
      <c r="H2" s="64"/>
      <c r="I2" s="18"/>
      <c r="J2" s="18"/>
    </row>
    <row r="3" spans="1:10" ht="15" x14ac:dyDescent="0.25">
      <c r="A3" s="2" t="s">
        <v>2</v>
      </c>
      <c r="B3" s="3"/>
      <c r="C3" s="65" t="s">
        <v>3</v>
      </c>
      <c r="D3" s="65"/>
      <c r="E3" s="65"/>
      <c r="F3" s="65"/>
      <c r="G3" s="65"/>
      <c r="H3"/>
      <c r="I3"/>
      <c r="J3"/>
    </row>
    <row r="4" spans="1:10" x14ac:dyDescent="0.2">
      <c r="A4" s="66" t="s">
        <v>4</v>
      </c>
      <c r="B4" s="66"/>
      <c r="C4" s="66"/>
      <c r="D4" s="66"/>
      <c r="E4" s="66"/>
      <c r="F4" s="66"/>
      <c r="G4" s="4">
        <v>650000</v>
      </c>
      <c r="H4" s="5"/>
      <c r="I4" s="5"/>
      <c r="J4" s="5"/>
    </row>
    <row r="5" spans="1:10" x14ac:dyDescent="0.2">
      <c r="A5" s="66" t="s">
        <v>5</v>
      </c>
      <c r="B5" s="66"/>
      <c r="C5" s="66"/>
      <c r="D5" s="66"/>
      <c r="E5" s="66"/>
      <c r="F5" s="66"/>
      <c r="G5" s="24">
        <v>2.0499999999999998</v>
      </c>
      <c r="H5" s="5"/>
      <c r="I5" s="5"/>
      <c r="J5" s="5"/>
    </row>
    <row r="6" spans="1:10" x14ac:dyDescent="0.2">
      <c r="A6" s="66" t="s">
        <v>69</v>
      </c>
      <c r="B6" s="66"/>
      <c r="C6" s="66"/>
      <c r="D6" s="66"/>
      <c r="E6" s="66"/>
      <c r="F6" s="66"/>
      <c r="G6" s="6">
        <v>50833</v>
      </c>
      <c r="H6" s="5"/>
      <c r="I6" s="5"/>
      <c r="J6" s="5"/>
    </row>
    <row r="8" spans="1:10" x14ac:dyDescent="0.2">
      <c r="A8" s="1" t="s">
        <v>7</v>
      </c>
    </row>
    <row r="9" spans="1:10" s="8" customFormat="1" ht="78.75" customHeight="1" x14ac:dyDescent="0.25">
      <c r="A9" s="55" t="s">
        <v>8</v>
      </c>
      <c r="B9" s="56"/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</row>
    <row r="10" spans="1:10" s="8" customFormat="1" ht="25.5" x14ac:dyDescent="0.25">
      <c r="A10" s="57" t="s">
        <v>15</v>
      </c>
      <c r="B10" s="58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</row>
    <row r="11" spans="1:10" x14ac:dyDescent="0.2">
      <c r="A11" s="59">
        <v>45108</v>
      </c>
      <c r="B11" s="60"/>
      <c r="C11" s="6">
        <f>$D$26</f>
        <v>23338.759999999787</v>
      </c>
      <c r="D11" s="10">
        <f>$G$26</f>
        <v>45725.399999999994</v>
      </c>
      <c r="E11" s="6">
        <f>$G$6</f>
        <v>50833</v>
      </c>
      <c r="F11" s="10">
        <f>$H$26</f>
        <v>45725.399999999994</v>
      </c>
      <c r="G11" s="11">
        <f>F11*$G$5</f>
        <v>93737.069999999978</v>
      </c>
      <c r="H11" s="11">
        <f>G11-E11-C11</f>
        <v>19565.31000000019</v>
      </c>
    </row>
    <row r="12" spans="1:10" x14ac:dyDescent="0.2">
      <c r="C12" s="12"/>
      <c r="D12" s="12"/>
      <c r="E12" s="12"/>
      <c r="F12" s="12"/>
      <c r="G12" s="12"/>
      <c r="H12" s="13"/>
      <c r="I12" s="13"/>
      <c r="J12" s="13"/>
    </row>
    <row r="14" spans="1:10" x14ac:dyDescent="0.2">
      <c r="A14" s="1" t="s">
        <v>22</v>
      </c>
    </row>
    <row r="15" spans="1:10" s="8" customFormat="1" ht="51" x14ac:dyDescent="0.25">
      <c r="A15" s="7" t="s">
        <v>23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28</v>
      </c>
      <c r="G15" s="7" t="s">
        <v>10</v>
      </c>
      <c r="H15" s="7" t="s">
        <v>12</v>
      </c>
    </row>
    <row r="16" spans="1:10" s="8" customFormat="1" x14ac:dyDescent="0.25">
      <c r="A16" s="9" t="s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</row>
    <row r="17" spans="1:8" x14ac:dyDescent="0.2">
      <c r="A17" s="20">
        <v>1</v>
      </c>
      <c r="B17" s="21"/>
      <c r="C17" s="26">
        <v>7601.9582651391165</v>
      </c>
      <c r="D17" s="22">
        <v>1649.4000000000178</v>
      </c>
      <c r="E17" s="26">
        <v>1310</v>
      </c>
      <c r="F17" s="23">
        <f>+G17/E17</f>
        <v>4.4171755725190822</v>
      </c>
      <c r="G17" s="10">
        <v>5786.4999999999982</v>
      </c>
      <c r="H17" s="23">
        <f>G17</f>
        <v>5786.4999999999982</v>
      </c>
    </row>
    <row r="18" spans="1:8" x14ac:dyDescent="0.2">
      <c r="A18" s="20">
        <v>2</v>
      </c>
      <c r="B18" s="21"/>
      <c r="C18" s="26">
        <v>23842.109656301145</v>
      </c>
      <c r="D18" s="22">
        <v>5246.099999999903</v>
      </c>
      <c r="E18" s="26">
        <v>2056</v>
      </c>
      <c r="F18" s="23">
        <f t="shared" ref="F18:F22" si="0">+G18/E18</f>
        <v>4.5533560311284047</v>
      </c>
      <c r="G18" s="10">
        <v>9361.7000000000007</v>
      </c>
      <c r="H18" s="23">
        <f t="shared" ref="H18:H25" si="1">G18</f>
        <v>9361.7000000000007</v>
      </c>
    </row>
    <row r="19" spans="1:8" x14ac:dyDescent="0.2">
      <c r="A19" s="20">
        <v>3</v>
      </c>
      <c r="B19" s="21"/>
      <c r="C19" s="26">
        <v>40738.252864157119</v>
      </c>
      <c r="D19" s="22">
        <v>9199.8999999998377</v>
      </c>
      <c r="E19" s="26">
        <v>2076</v>
      </c>
      <c r="F19" s="23">
        <f t="shared" si="0"/>
        <v>5.676830443159921</v>
      </c>
      <c r="G19" s="10">
        <v>11785.099999999997</v>
      </c>
      <c r="H19" s="23">
        <f t="shared" si="1"/>
        <v>11785.099999999997</v>
      </c>
    </row>
    <row r="20" spans="1:8" x14ac:dyDescent="0.2">
      <c r="A20" s="20">
        <v>4</v>
      </c>
      <c r="B20" s="21"/>
      <c r="C20" s="26">
        <v>8989.409983633388</v>
      </c>
      <c r="D20" s="22">
        <v>1979.8500000000167</v>
      </c>
      <c r="E20" s="26">
        <v>977</v>
      </c>
      <c r="F20" s="23">
        <f t="shared" si="0"/>
        <v>7.3514841351074738</v>
      </c>
      <c r="G20" s="10">
        <v>7182.4000000000015</v>
      </c>
      <c r="H20" s="23">
        <f t="shared" si="1"/>
        <v>7182.4000000000015</v>
      </c>
    </row>
    <row r="21" spans="1:8" x14ac:dyDescent="0.2">
      <c r="A21" s="20">
        <v>5</v>
      </c>
      <c r="B21" s="21"/>
      <c r="C21" s="26">
        <v>4292.9729950900164</v>
      </c>
      <c r="D21" s="22">
        <v>1006.6500000000015</v>
      </c>
      <c r="E21" s="26">
        <v>938</v>
      </c>
      <c r="F21" s="23">
        <f t="shared" si="0"/>
        <v>4.0317697228145004</v>
      </c>
      <c r="G21" s="10">
        <v>3781.8000000000015</v>
      </c>
      <c r="H21" s="23">
        <f t="shared" si="1"/>
        <v>3781.8000000000015</v>
      </c>
    </row>
    <row r="22" spans="1:8" x14ac:dyDescent="0.2">
      <c r="A22" s="20">
        <v>6</v>
      </c>
      <c r="B22" s="21"/>
      <c r="C22" s="26">
        <v>6757.2962356792141</v>
      </c>
      <c r="D22" s="22">
        <v>1496.7000000000126</v>
      </c>
      <c r="E22" s="26">
        <v>1158</v>
      </c>
      <c r="F22" s="23">
        <f t="shared" si="0"/>
        <v>6.7598445595854884</v>
      </c>
      <c r="G22" s="10">
        <v>7827.899999999996</v>
      </c>
      <c r="H22" s="23">
        <f t="shared" si="1"/>
        <v>7827.899999999996</v>
      </c>
    </row>
    <row r="23" spans="1:8" x14ac:dyDescent="0.2">
      <c r="A23" s="20"/>
      <c r="B23" s="21"/>
      <c r="C23" s="26"/>
      <c r="D23" s="22"/>
      <c r="E23" s="26"/>
      <c r="F23" s="23"/>
      <c r="G23" s="10"/>
      <c r="H23" s="23"/>
    </row>
    <row r="24" spans="1:8" x14ac:dyDescent="0.2">
      <c r="A24" s="20"/>
      <c r="B24" s="21"/>
      <c r="C24" s="26"/>
      <c r="D24" s="22"/>
      <c r="E24" s="23"/>
      <c r="F24" s="23"/>
      <c r="G24" s="10"/>
      <c r="H24" s="23"/>
    </row>
    <row r="25" spans="1:8" x14ac:dyDescent="0.2">
      <c r="A25" s="21" t="s">
        <v>36</v>
      </c>
      <c r="B25" s="21"/>
      <c r="C25" s="21"/>
      <c r="D25" s="22">
        <v>2760.16</v>
      </c>
      <c r="E25" s="23"/>
      <c r="F25" s="23"/>
      <c r="G25" s="10">
        <f t="shared" ref="G25" si="2">E25*F25</f>
        <v>0</v>
      </c>
      <c r="H25" s="23">
        <f t="shared" si="1"/>
        <v>0</v>
      </c>
    </row>
    <row r="26" spans="1:8" x14ac:dyDescent="0.2">
      <c r="A26" s="14" t="s">
        <v>37</v>
      </c>
      <c r="B26" s="15"/>
      <c r="C26" s="25">
        <f>SUM(C17:C25)</f>
        <v>92222</v>
      </c>
      <c r="D26" s="11">
        <f>SUM(D17:D25)</f>
        <v>23338.759999999787</v>
      </c>
      <c r="E26" s="25">
        <f>SUM(E17:E25)</f>
        <v>8515</v>
      </c>
      <c r="F26" s="17" t="s">
        <v>38</v>
      </c>
      <c r="G26" s="16">
        <f>SUM(G17:G25)</f>
        <v>45725.399999999994</v>
      </c>
      <c r="H26" s="16">
        <f>SUM(H17:H25)</f>
        <v>45725.399999999994</v>
      </c>
    </row>
    <row r="27" spans="1:8" x14ac:dyDescent="0.2">
      <c r="A27" s="61" t="s">
        <v>39</v>
      </c>
      <c r="B27" s="62"/>
      <c r="C27" s="62"/>
      <c r="D27" s="62"/>
      <c r="E27" s="62"/>
      <c r="F27" s="62"/>
      <c r="G27" s="62"/>
      <c r="H27" s="62"/>
    </row>
    <row r="28" spans="1:8" x14ac:dyDescent="0.2">
      <c r="A28" s="1" t="s">
        <v>40</v>
      </c>
    </row>
    <row r="30" spans="1:8" x14ac:dyDescent="0.2">
      <c r="D30" s="27"/>
    </row>
    <row r="31" spans="1:8" x14ac:dyDescent="0.2">
      <c r="D31" s="27"/>
    </row>
    <row r="32" spans="1:8" x14ac:dyDescent="0.2">
      <c r="D32" s="27"/>
    </row>
  </sheetData>
  <mergeCells count="10">
    <mergeCell ref="A9:B9"/>
    <mergeCell ref="A10:B10"/>
    <mergeCell ref="A11:B11"/>
    <mergeCell ref="A27:H27"/>
    <mergeCell ref="A1:J1"/>
    <mergeCell ref="A2:H2"/>
    <mergeCell ref="C3:G3"/>
    <mergeCell ref="A4:F4"/>
    <mergeCell ref="A5:F5"/>
    <mergeCell ref="A6:F6"/>
  </mergeCells>
  <pageMargins left="0.25" right="0.25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16</vt:i4>
      </vt:variant>
    </vt:vector>
  </HeadingPairs>
  <TitlesOfParts>
    <vt:vector size="33" baseType="lpstr">
      <vt:lpstr>2023-01</vt:lpstr>
      <vt:lpstr>2023-02</vt:lpstr>
      <vt:lpstr>2023-03</vt:lpstr>
      <vt:lpstr>2023-1Q</vt:lpstr>
      <vt:lpstr>2023-04</vt:lpstr>
      <vt:lpstr>2023-05</vt:lpstr>
      <vt:lpstr>2023-06</vt:lpstr>
      <vt:lpstr>2023-2Q</vt:lpstr>
      <vt:lpstr>2023-07</vt:lpstr>
      <vt:lpstr>2023-08</vt:lpstr>
      <vt:lpstr>2023-09</vt:lpstr>
      <vt:lpstr>2023-10</vt:lpstr>
      <vt:lpstr>2023-3Q</vt:lpstr>
      <vt:lpstr>Hárok1</vt:lpstr>
      <vt:lpstr>2023-11</vt:lpstr>
      <vt:lpstr>2023-12</vt:lpstr>
      <vt:lpstr>2023-4Q</vt:lpstr>
      <vt:lpstr>'2023-01'!Oblasť_tlače</vt:lpstr>
      <vt:lpstr>'2023-02'!Oblasť_tlače</vt:lpstr>
      <vt:lpstr>'2023-03'!Oblasť_tlače</vt:lpstr>
      <vt:lpstr>'2023-04'!Oblasť_tlače</vt:lpstr>
      <vt:lpstr>'2023-05'!Oblasť_tlače</vt:lpstr>
      <vt:lpstr>'2023-06'!Oblasť_tlače</vt:lpstr>
      <vt:lpstr>'2023-07'!Oblasť_tlače</vt:lpstr>
      <vt:lpstr>'2023-08'!Oblasť_tlače</vt:lpstr>
      <vt:lpstr>'2023-09'!Oblasť_tlače</vt:lpstr>
      <vt:lpstr>'2023-10'!Oblasť_tlače</vt:lpstr>
      <vt:lpstr>'2023-11'!Oblasť_tlače</vt:lpstr>
      <vt:lpstr>'2023-12'!Oblasť_tlače</vt:lpstr>
      <vt:lpstr>'2023-1Q'!Oblasť_tlače</vt:lpstr>
      <vt:lpstr>'2023-2Q'!Oblasť_tlače</vt:lpstr>
      <vt:lpstr>'2023-3Q'!Oblasť_tlače</vt:lpstr>
      <vt:lpstr>'2023-4Q'!Oblasť_tlače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Stasz</dc:creator>
  <cp:keywords/>
  <dc:description/>
  <cp:lastModifiedBy>Petra Tomašková</cp:lastModifiedBy>
  <cp:revision/>
  <dcterms:created xsi:type="dcterms:W3CDTF">2018-09-10T17:52:21Z</dcterms:created>
  <dcterms:modified xsi:type="dcterms:W3CDTF">2024-03-27T14:34:51Z</dcterms:modified>
  <cp:category/>
  <cp:contentStatus/>
</cp:coreProperties>
</file>